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202300"/>
  <mc:AlternateContent xmlns:mc="http://schemas.openxmlformats.org/markup-compatibility/2006">
    <mc:Choice Requires="x15">
      <x15ac:absPath xmlns:x15ac="http://schemas.microsoft.com/office/spreadsheetml/2010/11/ac" url="https://univsmb-my.sharepoint.com/personal/christophe_quezel-ambrunaz_univ-smb_fr/Documents/Travail autre/"/>
    </mc:Choice>
  </mc:AlternateContent>
  <xr:revisionPtr revIDLastSave="250" documentId="8_{13F8A1A2-7097-4437-A0DC-29A6F2DD6B38}" xr6:coauthVersionLast="47" xr6:coauthVersionMax="47" xr10:uidLastSave="{9635DD7E-2494-43A6-9D3C-5439764085DF}"/>
  <bookViews>
    <workbookView xWindow="7092" yWindow="-17280" windowWidth="30912" windowHeight="16656" xr2:uid="{D6882057-DAD2-41D5-AD39-D61D87F25C3F}"/>
  </bookViews>
  <sheets>
    <sheet name="Dossier" sheetId="1" r:id="rId1"/>
    <sheet name="Préjudices patrimoniaux tempora" sheetId="4" r:id="rId2"/>
    <sheet name="Préjudices extrapat temporaires" sheetId="5" r:id="rId3"/>
    <sheet name="Postes patrimoniaux permanents" sheetId="6" r:id="rId4"/>
    <sheet name="Postes extrapat permanents" sheetId="13" r:id="rId5"/>
    <sheet name="Victimes indirectes si décès" sheetId="15" r:id="rId6"/>
    <sheet name="Victimes indirectes si survie" sheetId="16" r:id="rId7"/>
    <sheet name="Tableau AIPP" sheetId="14" state="hidden" r:id="rId8"/>
    <sheet name="Indices d'actualisation" sheetId="3" r:id="rId9"/>
    <sheet name="Mortalité 2020-2022" sheetId="2" r:id="rId10"/>
    <sheet name="Mortalité 2023-2025" sheetId="17" r:id="rId11"/>
    <sheet name="Femme stationnaire 2025" sheetId="7" state="hidden" r:id="rId12"/>
    <sheet name="Homme stationnaire 2025" sheetId="8" state="hidden" r:id="rId13"/>
    <sheet name="I Stationnaire 2025" sheetId="9" state="hidden" r:id="rId14"/>
    <sheet name="Femme prospectif 2025" sheetId="10" state="hidden" r:id="rId15"/>
    <sheet name="Homme prospectif 2025" sheetId="11" state="hidden" r:id="rId16"/>
    <sheet name="I prospectif 2025" sheetId="12"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7" i="16" l="1"/>
  <c r="E78" i="16"/>
  <c r="E79" i="16"/>
  <c r="E80" i="16"/>
  <c r="E81" i="16"/>
  <c r="E82" i="16"/>
  <c r="E83" i="16"/>
  <c r="E84" i="16"/>
  <c r="E76" i="16"/>
  <c r="F23" i="16"/>
  <c r="F26" i="16"/>
  <c r="F20" i="16"/>
  <c r="E23" i="16"/>
  <c r="E26" i="16"/>
  <c r="E20" i="16"/>
  <c r="D13" i="16"/>
  <c r="D14" i="16"/>
  <c r="D15" i="16"/>
  <c r="C13" i="16"/>
  <c r="C14" i="16"/>
  <c r="C15" i="16"/>
  <c r="D12" i="16"/>
  <c r="C12" i="16"/>
  <c r="L129" i="15"/>
  <c r="L130" i="15"/>
  <c r="L131" i="15"/>
  <c r="L132" i="15"/>
  <c r="L133" i="15"/>
  <c r="L134" i="15"/>
  <c r="L135" i="15"/>
  <c r="L136" i="15"/>
  <c r="L128" i="15"/>
  <c r="E114" i="15"/>
  <c r="E115" i="15"/>
  <c r="E116" i="15"/>
  <c r="E117" i="15"/>
  <c r="E118" i="15"/>
  <c r="E119" i="15"/>
  <c r="E120" i="15"/>
  <c r="E121" i="15"/>
  <c r="E113" i="15"/>
  <c r="E94" i="15"/>
  <c r="E95" i="15"/>
  <c r="E96" i="15"/>
  <c r="E97" i="15"/>
  <c r="E98" i="15"/>
  <c r="E99" i="15"/>
  <c r="E100" i="15"/>
  <c r="E101" i="15"/>
  <c r="E93" i="15"/>
  <c r="H5" i="15"/>
  <c r="B73" i="13"/>
  <c r="B58" i="13"/>
  <c r="E24" i="13"/>
  <c r="E86" i="6"/>
  <c r="E87" i="6"/>
  <c r="E88" i="6"/>
  <c r="E89" i="6"/>
  <c r="E90" i="6"/>
  <c r="E85" i="6"/>
  <c r="F65" i="16"/>
  <c r="E65" i="16"/>
  <c r="F64" i="16"/>
  <c r="E64" i="16"/>
  <c r="F63" i="16"/>
  <c r="E63" i="16"/>
  <c r="F62" i="16"/>
  <c r="E62" i="16"/>
  <c r="F61" i="16"/>
  <c r="E61" i="16"/>
  <c r="F60" i="16"/>
  <c r="E60" i="16"/>
  <c r="F59" i="16"/>
  <c r="E59" i="16"/>
  <c r="F58" i="16"/>
  <c r="E58" i="16"/>
  <c r="F77" i="15"/>
  <c r="E77" i="15"/>
  <c r="F76" i="15"/>
  <c r="E76" i="15"/>
  <c r="F75" i="15"/>
  <c r="E75" i="15"/>
  <c r="F74" i="15"/>
  <c r="E74" i="15"/>
  <c r="F73" i="15"/>
  <c r="E73" i="15"/>
  <c r="F72" i="15"/>
  <c r="E72" i="15"/>
  <c r="F71" i="15"/>
  <c r="E71" i="15"/>
  <c r="F70" i="15"/>
  <c r="E70" i="15"/>
  <c r="E34" i="15"/>
  <c r="D34" i="15"/>
  <c r="E33" i="15"/>
  <c r="D33" i="15"/>
  <c r="E32" i="15"/>
  <c r="D32" i="15"/>
  <c r="E31" i="15"/>
  <c r="D31" i="15"/>
  <c r="E23" i="15"/>
  <c r="D23" i="15"/>
  <c r="E22" i="15"/>
  <c r="D22" i="15"/>
  <c r="E21" i="15"/>
  <c r="D21" i="15"/>
  <c r="E20" i="15"/>
  <c r="D20" i="15"/>
  <c r="H12" i="15"/>
  <c r="G12" i="15"/>
  <c r="H11" i="15"/>
  <c r="G11" i="15"/>
  <c r="H10" i="15"/>
  <c r="G10" i="15"/>
  <c r="H9" i="15"/>
  <c r="G9" i="15"/>
  <c r="H8" i="15"/>
  <c r="G8" i="15"/>
  <c r="F67" i="6"/>
  <c r="E67" i="6"/>
  <c r="F66" i="6"/>
  <c r="E66" i="6"/>
  <c r="F65" i="6"/>
  <c r="E65" i="6"/>
  <c r="F64" i="6"/>
  <c r="E64" i="6"/>
  <c r="F44" i="6"/>
  <c r="E44" i="6"/>
  <c r="F43" i="6"/>
  <c r="E43" i="6"/>
  <c r="F42" i="6"/>
  <c r="E42" i="6"/>
  <c r="F41" i="6"/>
  <c r="E41" i="6"/>
  <c r="F40" i="6"/>
  <c r="E40" i="6"/>
  <c r="F39" i="6"/>
  <c r="E39" i="6"/>
  <c r="F19" i="6"/>
  <c r="E19" i="6"/>
  <c r="F18" i="6"/>
  <c r="E18" i="6"/>
  <c r="F17" i="6"/>
  <c r="E17" i="6"/>
  <c r="F16" i="6"/>
  <c r="E16" i="6"/>
  <c r="F15" i="6"/>
  <c r="E15" i="6"/>
  <c r="F14" i="6"/>
  <c r="E14" i="6"/>
  <c r="F13" i="6"/>
  <c r="E13" i="6"/>
  <c r="F12" i="6"/>
  <c r="E12" i="6"/>
  <c r="F11" i="6"/>
  <c r="E11" i="6"/>
  <c r="F10" i="6"/>
  <c r="E10" i="6"/>
  <c r="G25" i="5"/>
  <c r="B25" i="5"/>
  <c r="D25" i="5" s="1"/>
  <c r="D6" i="5"/>
  <c r="G38" i="4"/>
  <c r="G39" i="4"/>
  <c r="G40" i="4"/>
  <c r="G41" i="4"/>
  <c r="G42" i="4"/>
  <c r="G43" i="4"/>
  <c r="G44" i="4"/>
  <c r="G45" i="4"/>
  <c r="G46" i="4"/>
  <c r="G47" i="4"/>
  <c r="G48" i="4"/>
  <c r="G49" i="4"/>
  <c r="G50" i="4"/>
  <c r="G37" i="4"/>
  <c r="H58" i="4"/>
  <c r="G58" i="4"/>
  <c r="N31" i="4"/>
  <c r="N30" i="4"/>
  <c r="N29" i="4"/>
  <c r="N28" i="4"/>
  <c r="N27" i="4"/>
  <c r="N26" i="4"/>
  <c r="N25" i="4"/>
  <c r="N24" i="4"/>
  <c r="N23" i="4"/>
  <c r="N22" i="4"/>
  <c r="M23" i="4"/>
  <c r="M24" i="4"/>
  <c r="M25" i="4"/>
  <c r="M26" i="4"/>
  <c r="M27" i="4"/>
  <c r="M28" i="4"/>
  <c r="M29" i="4"/>
  <c r="M30" i="4"/>
  <c r="M31" i="4"/>
  <c r="M22" i="4"/>
  <c r="H9" i="4"/>
  <c r="H10" i="4"/>
  <c r="H11" i="4"/>
  <c r="H12" i="4"/>
  <c r="H13" i="4"/>
  <c r="H14" i="4"/>
  <c r="H15" i="4"/>
  <c r="H16" i="4"/>
  <c r="H17" i="4"/>
  <c r="H18" i="4"/>
  <c r="H8" i="4"/>
  <c r="G9" i="4"/>
  <c r="G10" i="4"/>
  <c r="G11" i="4"/>
  <c r="G12" i="4"/>
  <c r="G13" i="4"/>
  <c r="G14" i="4"/>
  <c r="G15" i="4"/>
  <c r="G16" i="4"/>
  <c r="G17" i="4"/>
  <c r="G18" i="4"/>
  <c r="G8" i="4"/>
  <c r="F60" i="4"/>
  <c r="F59" i="4"/>
  <c r="F58" i="4"/>
  <c r="F26" i="4"/>
  <c r="F23" i="4"/>
  <c r="F18" i="4"/>
  <c r="F17" i="4"/>
  <c r="F16" i="4"/>
  <c r="F15" i="4"/>
  <c r="F14" i="4"/>
  <c r="F13" i="4"/>
  <c r="F12" i="4"/>
  <c r="F11" i="4"/>
  <c r="F10" i="4"/>
  <c r="F67" i="4"/>
  <c r="F66" i="4"/>
  <c r="F65" i="4"/>
  <c r="F64" i="4"/>
  <c r="F63" i="4"/>
  <c r="F62" i="4"/>
  <c r="F61" i="4"/>
  <c r="F95" i="4"/>
  <c r="E95" i="4"/>
  <c r="F92" i="4"/>
  <c r="E92" i="4"/>
  <c r="F89" i="4"/>
  <c r="E89" i="4"/>
  <c r="D84" i="4"/>
  <c r="C84" i="4"/>
  <c r="D83" i="4"/>
  <c r="C83" i="4"/>
  <c r="D82" i="4"/>
  <c r="C82" i="4"/>
  <c r="D81" i="4"/>
  <c r="C81" i="4"/>
  <c r="H68" i="4"/>
  <c r="G68" i="4"/>
  <c r="H67" i="4"/>
  <c r="G67" i="4"/>
  <c r="H66" i="4"/>
  <c r="G66" i="4"/>
  <c r="H65" i="4"/>
  <c r="G65" i="4"/>
  <c r="H64" i="4"/>
  <c r="G64" i="4"/>
  <c r="H63" i="4"/>
  <c r="G63" i="4"/>
  <c r="H62" i="4"/>
  <c r="G62" i="4"/>
  <c r="H61" i="4"/>
  <c r="G61" i="4"/>
  <c r="H60" i="4"/>
  <c r="G60" i="4"/>
  <c r="H59" i="4"/>
  <c r="G59" i="4"/>
  <c r="G286" i="3"/>
  <c r="G287" i="3"/>
  <c r="G288" i="3"/>
  <c r="G289" i="3"/>
  <c r="G290" i="3"/>
  <c r="G291" i="3"/>
  <c r="G17" i="1"/>
  <c r="A34" i="5" s="1"/>
  <c r="G280" i="3"/>
  <c r="G281" i="3"/>
  <c r="G282" i="3"/>
  <c r="G283" i="3"/>
  <c r="G284" i="3"/>
  <c r="G285" i="3"/>
  <c r="A108" i="4"/>
  <c r="A109" i="4"/>
  <c r="A110" i="4"/>
  <c r="A107" i="4"/>
  <c r="A106" i="4"/>
  <c r="C107" i="4"/>
  <c r="C108" i="4"/>
  <c r="C109" i="4"/>
  <c r="C110" i="4"/>
  <c r="F107" i="4"/>
  <c r="H107" i="4" s="1"/>
  <c r="F108" i="4"/>
  <c r="F109" i="4"/>
  <c r="F110" i="4"/>
  <c r="H110" i="4" s="1"/>
  <c r="G107" i="4"/>
  <c r="G108" i="4"/>
  <c r="G109" i="4"/>
  <c r="G110" i="4"/>
  <c r="H108" i="4"/>
  <c r="H109" i="4"/>
  <c r="F106" i="4"/>
  <c r="H106" i="4" s="1"/>
  <c r="C106" i="4"/>
  <c r="G106" i="4" l="1"/>
  <c r="G59" i="16" l="1"/>
  <c r="G60" i="16"/>
  <c r="G61" i="16"/>
  <c r="G62" i="16"/>
  <c r="G63" i="16"/>
  <c r="G64" i="16"/>
  <c r="G65" i="16"/>
  <c r="G58" i="16"/>
  <c r="G71" i="15"/>
  <c r="G72" i="15"/>
  <c r="G73" i="15"/>
  <c r="G74" i="15"/>
  <c r="G75" i="15"/>
  <c r="G76" i="15"/>
  <c r="G77" i="15"/>
  <c r="G70" i="15"/>
  <c r="G65" i="6"/>
  <c r="G66" i="6"/>
  <c r="G67" i="6"/>
  <c r="G64" i="6"/>
  <c r="G40" i="6"/>
  <c r="G41" i="6"/>
  <c r="G42" i="6"/>
  <c r="G43" i="6"/>
  <c r="G44" i="6"/>
  <c r="G12" i="6"/>
  <c r="G13" i="6"/>
  <c r="G14" i="6"/>
  <c r="G15" i="6"/>
  <c r="G16" i="6"/>
  <c r="G17" i="6"/>
  <c r="G18" i="6"/>
  <c r="G19" i="6"/>
  <c r="I9" i="4"/>
  <c r="I10" i="4"/>
  <c r="I11" i="4"/>
  <c r="I12" i="4"/>
  <c r="I13" i="4"/>
  <c r="I14" i="4"/>
  <c r="I15" i="4"/>
  <c r="I16" i="4"/>
  <c r="I17" i="4"/>
  <c r="I18" i="4"/>
  <c r="G275" i="3"/>
  <c r="G276" i="3"/>
  <c r="G277" i="3"/>
  <c r="G278" i="3"/>
  <c r="G279"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G274" i="3"/>
  <c r="G116" i="6"/>
  <c r="C119" i="16"/>
  <c r="C118" i="16"/>
  <c r="C117" i="16"/>
  <c r="C116" i="16"/>
  <c r="C109" i="16"/>
  <c r="C108" i="16"/>
  <c r="C107" i="16"/>
  <c r="C106" i="16"/>
  <c r="O94" i="16"/>
  <c r="O95" i="16"/>
  <c r="O96" i="16"/>
  <c r="O97" i="16"/>
  <c r="O98" i="16"/>
  <c r="O99" i="16"/>
  <c r="O100" i="16"/>
  <c r="E95" i="16"/>
  <c r="E96" i="16"/>
  <c r="E97" i="16"/>
  <c r="E98" i="16"/>
  <c r="E99" i="16"/>
  <c r="E100" i="16"/>
  <c r="E92" i="16"/>
  <c r="D93" i="16"/>
  <c r="E93" i="16" s="1"/>
  <c r="D94" i="16"/>
  <c r="E94" i="16" s="1"/>
  <c r="D95" i="16"/>
  <c r="D96" i="16"/>
  <c r="D97" i="16"/>
  <c r="D98" i="16"/>
  <c r="D99" i="16"/>
  <c r="D100" i="16"/>
  <c r="D92" i="16"/>
  <c r="B100" i="16"/>
  <c r="A100" i="16"/>
  <c r="A99" i="16"/>
  <c r="B97" i="16"/>
  <c r="A97" i="16"/>
  <c r="B95" i="16"/>
  <c r="A95" i="16"/>
  <c r="B94" i="16"/>
  <c r="A94" i="16"/>
  <c r="H100" i="16"/>
  <c r="I100" i="16" s="1"/>
  <c r="J100" i="16" s="1"/>
  <c r="K100" i="16" s="1"/>
  <c r="L100" i="16" s="1"/>
  <c r="M100" i="16" s="1"/>
  <c r="N100" i="16" s="1"/>
  <c r="H99" i="16"/>
  <c r="I99" i="16" s="1"/>
  <c r="J99" i="16" s="1"/>
  <c r="K99" i="16" s="1"/>
  <c r="L99" i="16" s="1"/>
  <c r="M99" i="16" s="1"/>
  <c r="N99" i="16" s="1"/>
  <c r="H98" i="16"/>
  <c r="I98" i="16" s="1"/>
  <c r="J98" i="16" s="1"/>
  <c r="K98" i="16" s="1"/>
  <c r="L98" i="16" s="1"/>
  <c r="M98" i="16" s="1"/>
  <c r="N98" i="16" s="1"/>
  <c r="H97" i="16"/>
  <c r="I97" i="16" s="1"/>
  <c r="J97" i="16" s="1"/>
  <c r="K97" i="16" s="1"/>
  <c r="L97" i="16" s="1"/>
  <c r="M97" i="16" s="1"/>
  <c r="N97" i="16" s="1"/>
  <c r="H96" i="16"/>
  <c r="I96" i="16" s="1"/>
  <c r="J96" i="16" s="1"/>
  <c r="K96" i="16" s="1"/>
  <c r="L96" i="16" s="1"/>
  <c r="M96" i="16" s="1"/>
  <c r="N96" i="16" s="1"/>
  <c r="H95" i="16"/>
  <c r="I95" i="16" s="1"/>
  <c r="J95" i="16" s="1"/>
  <c r="K95" i="16" s="1"/>
  <c r="L95" i="16" s="1"/>
  <c r="M95" i="16" s="1"/>
  <c r="H94" i="16"/>
  <c r="I94" i="16" s="1"/>
  <c r="J94" i="16" s="1"/>
  <c r="K94" i="16" s="1"/>
  <c r="L94" i="16" s="1"/>
  <c r="M94" i="16" s="1"/>
  <c r="N94" i="16" s="1"/>
  <c r="H93" i="16"/>
  <c r="I93" i="16" s="1"/>
  <c r="J93" i="16" s="1"/>
  <c r="K93" i="16" s="1"/>
  <c r="L93" i="16" s="1"/>
  <c r="M93" i="16" s="1"/>
  <c r="N93" i="16" s="1"/>
  <c r="H92" i="16"/>
  <c r="I92" i="16" s="1"/>
  <c r="J92" i="16" s="1"/>
  <c r="K92" i="16" s="1"/>
  <c r="L92" i="16" s="1"/>
  <c r="M92" i="16" s="1"/>
  <c r="N92" i="16" s="1"/>
  <c r="B92" i="16"/>
  <c r="O92" i="16" s="1"/>
  <c r="A92" i="16"/>
  <c r="C85" i="16"/>
  <c r="D84" i="16"/>
  <c r="D83" i="16"/>
  <c r="D82" i="16"/>
  <c r="A98" i="16"/>
  <c r="D81" i="16"/>
  <c r="D80" i="16"/>
  <c r="B96" i="16"/>
  <c r="A96" i="16"/>
  <c r="D79" i="16"/>
  <c r="D78" i="16"/>
  <c r="D77" i="16"/>
  <c r="B93" i="16"/>
  <c r="O93" i="16" s="1"/>
  <c r="A93" i="16"/>
  <c r="D76" i="16"/>
  <c r="F48" i="16"/>
  <c r="A39" i="16"/>
  <c r="C39" i="16" s="1"/>
  <c r="F39" i="16" s="1"/>
  <c r="A40" i="16"/>
  <c r="A41" i="16"/>
  <c r="A38" i="16"/>
  <c r="C38" i="16" s="1"/>
  <c r="F38" i="16" s="1"/>
  <c r="A37" i="16"/>
  <c r="F41" i="16"/>
  <c r="H41" i="16" s="1"/>
  <c r="C41" i="16"/>
  <c r="F40" i="16"/>
  <c r="H40" i="16" s="1"/>
  <c r="C40" i="16"/>
  <c r="C37" i="16"/>
  <c r="F37" i="16" s="1"/>
  <c r="C33" i="16"/>
  <c r="D26" i="16"/>
  <c r="D23" i="16"/>
  <c r="D20" i="16"/>
  <c r="E15" i="16"/>
  <c r="E14" i="16"/>
  <c r="C145" i="15"/>
  <c r="C144" i="15"/>
  <c r="C143" i="15"/>
  <c r="C142" i="15"/>
  <c r="E129" i="15"/>
  <c r="F129" i="15" s="1"/>
  <c r="G129" i="15" s="1"/>
  <c r="H129" i="15" s="1"/>
  <c r="J129" i="15" s="1"/>
  <c r="K129" i="15" s="1"/>
  <c r="E130" i="15"/>
  <c r="F130" i="15" s="1"/>
  <c r="G130" i="15" s="1"/>
  <c r="E131" i="15"/>
  <c r="F131" i="15" s="1"/>
  <c r="G131" i="15" s="1"/>
  <c r="H131" i="15" s="1"/>
  <c r="J131" i="15" s="1"/>
  <c r="K131" i="15" s="1"/>
  <c r="E132" i="15"/>
  <c r="F132" i="15" s="1"/>
  <c r="G132" i="15" s="1"/>
  <c r="H132" i="15" s="1"/>
  <c r="J132" i="15" s="1"/>
  <c r="K132" i="15" s="1"/>
  <c r="E133" i="15"/>
  <c r="F133" i="15" s="1"/>
  <c r="G133" i="15" s="1"/>
  <c r="H133" i="15" s="1"/>
  <c r="J133" i="15" s="1"/>
  <c r="K133" i="15" s="1"/>
  <c r="E134" i="15"/>
  <c r="F134" i="15" s="1"/>
  <c r="G134" i="15" s="1"/>
  <c r="H134" i="15" s="1"/>
  <c r="J134" i="15" s="1"/>
  <c r="K134" i="15" s="1"/>
  <c r="E135" i="15"/>
  <c r="F135" i="15" s="1"/>
  <c r="G135" i="15" s="1"/>
  <c r="H135" i="15" s="1"/>
  <c r="J135" i="15" s="1"/>
  <c r="K135" i="15" s="1"/>
  <c r="E136" i="15"/>
  <c r="F136" i="15" s="1"/>
  <c r="G136" i="15" s="1"/>
  <c r="H136" i="15" s="1"/>
  <c r="J136" i="15" s="1"/>
  <c r="K136" i="15" s="1"/>
  <c r="E128" i="15"/>
  <c r="F128" i="15" s="1"/>
  <c r="G128" i="15" s="1"/>
  <c r="A132" i="15"/>
  <c r="A133" i="15"/>
  <c r="A134" i="15"/>
  <c r="A135" i="15"/>
  <c r="A136" i="15"/>
  <c r="A114" i="15"/>
  <c r="A129" i="15" s="1"/>
  <c r="A115" i="15"/>
  <c r="A130" i="15" s="1"/>
  <c r="A131" i="15"/>
  <c r="A113" i="15"/>
  <c r="A128" i="15" s="1"/>
  <c r="C122" i="15"/>
  <c r="D121" i="15"/>
  <c r="D120" i="15"/>
  <c r="D119" i="15"/>
  <c r="D118" i="15"/>
  <c r="D117" i="15"/>
  <c r="D116" i="15"/>
  <c r="D115" i="15"/>
  <c r="D114" i="15"/>
  <c r="D113" i="15"/>
  <c r="C102" i="15"/>
  <c r="B90" i="15" s="1"/>
  <c r="C90" i="15" s="1"/>
  <c r="D94" i="15"/>
  <c r="D95" i="15"/>
  <c r="D96" i="15"/>
  <c r="D97" i="15"/>
  <c r="D98" i="15"/>
  <c r="D99" i="15"/>
  <c r="D100" i="15"/>
  <c r="D101" i="15"/>
  <c r="D93" i="15"/>
  <c r="C86" i="15"/>
  <c r="C85" i="15"/>
  <c r="C84" i="15"/>
  <c r="C83" i="15"/>
  <c r="E47" i="15" a="1"/>
  <c r="E47" i="15" s="1"/>
  <c r="B51" i="15"/>
  <c r="D56" i="15" s="1"/>
  <c r="C41" i="15"/>
  <c r="F34" i="15"/>
  <c r="F33" i="15"/>
  <c r="F23" i="15"/>
  <c r="F22" i="15"/>
  <c r="F9" i="15"/>
  <c r="I9" i="15" s="1"/>
  <c r="J9" i="15" s="1"/>
  <c r="F10" i="15"/>
  <c r="I10" i="15" s="1"/>
  <c r="J10" i="15" s="1"/>
  <c r="F11" i="15"/>
  <c r="I11" i="15" s="1"/>
  <c r="J11" i="15" s="1"/>
  <c r="F12" i="15"/>
  <c r="I12" i="15" s="1"/>
  <c r="J12" i="15" s="1"/>
  <c r="F8" i="15"/>
  <c r="B106" i="13"/>
  <c r="C94" i="13"/>
  <c r="C93" i="13"/>
  <c r="C92" i="13"/>
  <c r="C91" i="13"/>
  <c r="F85" i="13"/>
  <c r="E83" i="13"/>
  <c r="F83" i="13" s="1"/>
  <c r="E84" i="13"/>
  <c r="F84" i="13" s="1"/>
  <c r="E85" i="13"/>
  <c r="E82" i="13"/>
  <c r="F82" i="13" s="1"/>
  <c r="F86" i="13" s="1"/>
  <c r="B76" i="13" s="1"/>
  <c r="B43" i="13"/>
  <c r="E43" i="13" s="1"/>
  <c r="E33" i="13"/>
  <c r="F33" i="13" s="1"/>
  <c r="E34" i="13"/>
  <c r="F34" i="13" s="1"/>
  <c r="E35" i="13"/>
  <c r="F35" i="13" s="1"/>
  <c r="G35" i="13" s="1"/>
  <c r="E36" i="13"/>
  <c r="F36" i="13" s="1"/>
  <c r="G36" i="13" s="1"/>
  <c r="E37" i="13"/>
  <c r="F37" i="13" s="1"/>
  <c r="G37" i="13" s="1"/>
  <c r="E32" i="13"/>
  <c r="F32" i="13" s="1"/>
  <c r="E6" i="13"/>
  <c r="E8" i="13" s="1"/>
  <c r="C144" i="6"/>
  <c r="C143" i="6"/>
  <c r="C142" i="6"/>
  <c r="C141" i="6"/>
  <c r="F132" i="6"/>
  <c r="F133" i="6"/>
  <c r="F134" i="6"/>
  <c r="F131" i="6"/>
  <c r="F135" i="6" s="1"/>
  <c r="B128" i="6" s="1"/>
  <c r="C128" i="6" s="1"/>
  <c r="I116" i="6"/>
  <c r="E117" i="6"/>
  <c r="G117" i="6"/>
  <c r="I117" i="6"/>
  <c r="E118" i="6"/>
  <c r="G118" i="6"/>
  <c r="I118" i="6"/>
  <c r="E119" i="6"/>
  <c r="G119" i="6"/>
  <c r="I119" i="6"/>
  <c r="E120" i="6"/>
  <c r="G120" i="6"/>
  <c r="I120" i="6"/>
  <c r="E121" i="6"/>
  <c r="G121" i="6"/>
  <c r="I121" i="6"/>
  <c r="I115" i="6"/>
  <c r="G115" i="6"/>
  <c r="B109" i="6"/>
  <c r="D111" i="6"/>
  <c r="I86" i="6"/>
  <c r="I87" i="6"/>
  <c r="I88" i="6"/>
  <c r="I89" i="6"/>
  <c r="I90" i="6"/>
  <c r="H14" i="1"/>
  <c r="E115" i="6" s="1"/>
  <c r="G87" i="6"/>
  <c r="H87" i="6" s="1"/>
  <c r="G88" i="6"/>
  <c r="H88" i="6" s="1"/>
  <c r="G89" i="6"/>
  <c r="H89" i="6" s="1"/>
  <c r="G90" i="6"/>
  <c r="H90" i="6" s="1"/>
  <c r="G85" i="6"/>
  <c r="H85" i="6" s="1"/>
  <c r="G86" i="6"/>
  <c r="H86" i="6" s="1"/>
  <c r="A74" i="6"/>
  <c r="A73" i="6"/>
  <c r="A72" i="6"/>
  <c r="A71" i="6"/>
  <c r="O67" i="6"/>
  <c r="K67" i="6"/>
  <c r="M67" i="6" s="1"/>
  <c r="N67" i="6" s="1"/>
  <c r="J67" i="6"/>
  <c r="O66" i="6"/>
  <c r="K66" i="6"/>
  <c r="M66" i="6" s="1"/>
  <c r="N66" i="6" s="1"/>
  <c r="J66" i="6"/>
  <c r="J65" i="6"/>
  <c r="K65" i="6" s="1"/>
  <c r="O64" i="6"/>
  <c r="K64" i="6"/>
  <c r="M64" i="6" s="1"/>
  <c r="N64" i="6" s="1"/>
  <c r="J64" i="6"/>
  <c r="D54" i="6" a="1"/>
  <c r="D54" i="6" s="1"/>
  <c r="E54" i="6" s="1"/>
  <c r="F54" i="6" s="1"/>
  <c r="G54" i="6" s="1"/>
  <c r="C54" i="6" a="1"/>
  <c r="C54" i="6" s="1"/>
  <c r="A54" i="6"/>
  <c r="A53" i="6"/>
  <c r="A52" i="6"/>
  <c r="A51" i="6"/>
  <c r="A50" i="6"/>
  <c r="A49" i="6"/>
  <c r="A48" i="6"/>
  <c r="O44" i="6"/>
  <c r="K44" i="6"/>
  <c r="M44" i="6" s="1"/>
  <c r="N44" i="6" s="1"/>
  <c r="D53" i="6" s="1" a="1"/>
  <c r="D53" i="6" s="1"/>
  <c r="E53" i="6" s="1"/>
  <c r="F53" i="6" s="1"/>
  <c r="G53" i="6" s="1"/>
  <c r="J44" i="6"/>
  <c r="O43" i="6"/>
  <c r="K43" i="6"/>
  <c r="M43" i="6" s="1"/>
  <c r="N43" i="6" s="1"/>
  <c r="D52" i="6" s="1" a="1"/>
  <c r="D52" i="6" s="1"/>
  <c r="E52" i="6" s="1"/>
  <c r="F52" i="6" s="1"/>
  <c r="G52" i="6" s="1"/>
  <c r="J43" i="6"/>
  <c r="O42" i="6"/>
  <c r="K42" i="6"/>
  <c r="M42" i="6" s="1"/>
  <c r="N42" i="6" s="1"/>
  <c r="J42" i="6"/>
  <c r="J41" i="6"/>
  <c r="K41" i="6" s="1"/>
  <c r="J40" i="6"/>
  <c r="K40" i="6" s="1"/>
  <c r="J39" i="6"/>
  <c r="K39" i="6" s="1"/>
  <c r="J11" i="6"/>
  <c r="J12" i="6"/>
  <c r="J13" i="6"/>
  <c r="J14" i="6"/>
  <c r="J15" i="6"/>
  <c r="J16" i="6"/>
  <c r="J17" i="6"/>
  <c r="J18" i="6"/>
  <c r="J19" i="6"/>
  <c r="J10" i="6"/>
  <c r="I48" i="16" a="1"/>
  <c r="E44" i="15" a="1"/>
  <c r="E45" i="15" a="1"/>
  <c r="E43" i="15" a="1"/>
  <c r="E46" i="15" a="1"/>
  <c r="F111" i="6" a="1"/>
  <c r="G111" i="6" a="1"/>
  <c r="E42" i="15" a="1"/>
  <c r="G10" i="6" l="1"/>
  <c r="I8" i="15"/>
  <c r="J8" i="15" s="1"/>
  <c r="G39" i="6"/>
  <c r="G11" i="6"/>
  <c r="G23" i="16"/>
  <c r="G34" i="13"/>
  <c r="J90" i="6"/>
  <c r="G33" i="13"/>
  <c r="J89" i="6"/>
  <c r="J88" i="6"/>
  <c r="J87" i="6"/>
  <c r="B52" i="13"/>
  <c r="C52" i="13" s="1"/>
  <c r="J86" i="6"/>
  <c r="B67" i="13"/>
  <c r="C67" i="13" s="1"/>
  <c r="L44" i="6"/>
  <c r="F12" i="13"/>
  <c r="F17" i="13"/>
  <c r="G17" i="13" s="1"/>
  <c r="F16" i="13"/>
  <c r="G16" i="13" s="1"/>
  <c r="F15" i="13"/>
  <c r="G15" i="13" s="1"/>
  <c r="F14" i="13"/>
  <c r="G14" i="13" s="1"/>
  <c r="E100" i="6"/>
  <c r="F13" i="13"/>
  <c r="G13" i="13" s="1"/>
  <c r="E116" i="6"/>
  <c r="H128" i="15"/>
  <c r="J128" i="15" s="1"/>
  <c r="M101" i="16"/>
  <c r="B72" i="16" s="1"/>
  <c r="B69" i="16" s="1"/>
  <c r="C69" i="16" s="1"/>
  <c r="N95" i="16"/>
  <c r="N101" i="16" s="1"/>
  <c r="D85" i="16"/>
  <c r="B99" i="16"/>
  <c r="B98" i="16"/>
  <c r="I48" i="16"/>
  <c r="G20" i="16"/>
  <c r="G41" i="16"/>
  <c r="G40" i="16"/>
  <c r="E12" i="16"/>
  <c r="E13" i="16"/>
  <c r="G26" i="16"/>
  <c r="G78" i="15"/>
  <c r="B67" i="15" s="1"/>
  <c r="C67" i="15" s="1"/>
  <c r="D122" i="15"/>
  <c r="D102" i="15"/>
  <c r="F32" i="15"/>
  <c r="D55" i="15"/>
  <c r="D59" i="15"/>
  <c r="D58" i="15"/>
  <c r="D57" i="15"/>
  <c r="E46" i="15"/>
  <c r="F58" i="15" s="1"/>
  <c r="E45" i="15"/>
  <c r="F57" i="15" s="1"/>
  <c r="E44" i="15"/>
  <c r="F56" i="15" s="1"/>
  <c r="E43" i="15"/>
  <c r="F55" i="15" s="1"/>
  <c r="F59" i="15"/>
  <c r="G59" i="15" s="1"/>
  <c r="H59" i="15" s="1"/>
  <c r="E42" i="15"/>
  <c r="K11" i="15"/>
  <c r="L11" i="15" s="1"/>
  <c r="K12" i="15"/>
  <c r="L12" i="15" s="1"/>
  <c r="K10" i="15"/>
  <c r="L10" i="15" s="1"/>
  <c r="F21" i="15"/>
  <c r="F31" i="15"/>
  <c r="F20" i="15"/>
  <c r="K9" i="15"/>
  <c r="B71" i="13"/>
  <c r="C71" i="13" s="1"/>
  <c r="G32" i="13"/>
  <c r="H8" i="13"/>
  <c r="H91" i="6"/>
  <c r="I85" i="6" s="1"/>
  <c r="J85" i="6" s="1"/>
  <c r="G111" i="6"/>
  <c r="F111" i="6"/>
  <c r="C52" i="6" a="1"/>
  <c r="C52" i="6" s="1"/>
  <c r="L43" i="6"/>
  <c r="L64" i="6"/>
  <c r="O65" i="6"/>
  <c r="D71" i="6" a="1"/>
  <c r="D71" i="6" s="1"/>
  <c r="E71" i="6" s="1"/>
  <c r="F71" i="6" s="1"/>
  <c r="G71" i="6" s="1"/>
  <c r="C71" i="6" a="1"/>
  <c r="C71" i="6" s="1"/>
  <c r="M65" i="6"/>
  <c r="N65" i="6" s="1"/>
  <c r="D73" i="6" a="1"/>
  <c r="D73" i="6" s="1"/>
  <c r="E73" i="6" s="1"/>
  <c r="F73" i="6" s="1"/>
  <c r="G73" i="6" s="1"/>
  <c r="C73" i="6" a="1"/>
  <c r="C73" i="6" s="1"/>
  <c r="D74" i="6" a="1"/>
  <c r="D74" i="6" s="1"/>
  <c r="E74" i="6" s="1"/>
  <c r="F74" i="6" s="1"/>
  <c r="G74" i="6" s="1"/>
  <c r="C74" i="6" a="1"/>
  <c r="C74" i="6" s="1"/>
  <c r="L66" i="6"/>
  <c r="L67" i="6"/>
  <c r="O39" i="6"/>
  <c r="L42" i="6"/>
  <c r="D51" i="6" a="1"/>
  <c r="D51" i="6" s="1"/>
  <c r="E51" i="6" s="1"/>
  <c r="F51" i="6" s="1"/>
  <c r="G51" i="6" s="1"/>
  <c r="C51" i="6" a="1"/>
  <c r="C51" i="6" s="1"/>
  <c r="O40" i="6"/>
  <c r="C53" i="6" a="1"/>
  <c r="C53" i="6" s="1"/>
  <c r="M41" i="6"/>
  <c r="N41" i="6" s="1"/>
  <c r="C50" i="6" s="1" a="1"/>
  <c r="M39" i="6"/>
  <c r="N39" i="6" s="1"/>
  <c r="M40" i="6"/>
  <c r="N40" i="6" s="1"/>
  <c r="D49" i="6" s="1" a="1"/>
  <c r="A23" i="6"/>
  <c r="A24" i="6"/>
  <c r="A25" i="6"/>
  <c r="A26" i="6"/>
  <c r="A27" i="6"/>
  <c r="A28" i="6"/>
  <c r="A29" i="6"/>
  <c r="A30" i="6"/>
  <c r="A31" i="6"/>
  <c r="A22" i="6"/>
  <c r="O13" i="6"/>
  <c r="O14" i="6"/>
  <c r="O15" i="6"/>
  <c r="O16" i="6"/>
  <c r="O17" i="6"/>
  <c r="O18" i="6"/>
  <c r="O19" i="6"/>
  <c r="K11" i="6"/>
  <c r="K12" i="6"/>
  <c r="M12" i="6" s="1"/>
  <c r="N12" i="6" s="1"/>
  <c r="K13" i="6"/>
  <c r="K14" i="6"/>
  <c r="L14" i="6" s="1"/>
  <c r="K15" i="6"/>
  <c r="L15" i="6" s="1"/>
  <c r="K16" i="6"/>
  <c r="L16" i="6" s="1"/>
  <c r="K17" i="6"/>
  <c r="L17" i="6" s="1"/>
  <c r="K18" i="6"/>
  <c r="L18" i="6" s="1"/>
  <c r="K19" i="6"/>
  <c r="L19" i="6" s="1"/>
  <c r="K10" i="6"/>
  <c r="M10" i="6" s="1"/>
  <c r="N10" i="6" s="1"/>
  <c r="C22" i="6" a="1"/>
  <c r="C49" i="6" l="1" a="1"/>
  <c r="C49" i="6" s="1"/>
  <c r="D50" i="6" a="1"/>
  <c r="D50" i="6" s="1"/>
  <c r="E50" i="6" s="1"/>
  <c r="G12" i="13"/>
  <c r="J91" i="6"/>
  <c r="K128" i="15"/>
  <c r="G66" i="16"/>
  <c r="B55" i="16" s="1"/>
  <c r="C55" i="16" s="1"/>
  <c r="E16" i="16"/>
  <c r="B8" i="16" s="1"/>
  <c r="A48" i="16" s="1"/>
  <c r="G29" i="16"/>
  <c r="G20" i="15"/>
  <c r="A27" i="15" s="1"/>
  <c r="C27" i="15" s="1"/>
  <c r="G31" i="15"/>
  <c r="L59" i="15"/>
  <c r="M59" i="15"/>
  <c r="K59" i="15"/>
  <c r="M10" i="15"/>
  <c r="K8" i="15"/>
  <c r="K13" i="15" s="1"/>
  <c r="C5" i="15" s="1"/>
  <c r="J13" i="15"/>
  <c r="B5" i="15" s="1"/>
  <c r="M12" i="15"/>
  <c r="M11" i="15"/>
  <c r="L9" i="15"/>
  <c r="M9" i="15" s="1"/>
  <c r="L65" i="6"/>
  <c r="L68" i="6" s="1"/>
  <c r="H111" i="6"/>
  <c r="I111" i="6" s="1"/>
  <c r="M13" i="6"/>
  <c r="N13" i="6" s="1"/>
  <c r="C25" i="6" s="1" a="1"/>
  <c r="C25" i="6" s="1"/>
  <c r="L13" i="6"/>
  <c r="L40" i="6"/>
  <c r="L39" i="6"/>
  <c r="O41" i="6"/>
  <c r="L41" i="6"/>
  <c r="C50" i="6"/>
  <c r="D49" i="6"/>
  <c r="M19" i="6"/>
  <c r="N19" i="6" s="1"/>
  <c r="D31" i="6" s="1" a="1"/>
  <c r="D31" i="6" s="1"/>
  <c r="E31" i="6" s="1"/>
  <c r="F31" i="6" s="1"/>
  <c r="G31" i="6" s="1"/>
  <c r="M18" i="6"/>
  <c r="N18" i="6" s="1"/>
  <c r="D30" i="6" s="1" a="1"/>
  <c r="D30" i="6" s="1"/>
  <c r="E30" i="6" s="1"/>
  <c r="F30" i="6" s="1"/>
  <c r="G30" i="6" s="1"/>
  <c r="M17" i="6"/>
  <c r="N17" i="6" s="1"/>
  <c r="D29" i="6" s="1" a="1"/>
  <c r="D29" i="6" s="1"/>
  <c r="E29" i="6" s="1"/>
  <c r="F29" i="6" s="1"/>
  <c r="G29" i="6" s="1"/>
  <c r="M16" i="6"/>
  <c r="N16" i="6" s="1"/>
  <c r="D28" i="6" s="1" a="1"/>
  <c r="D28" i="6" s="1"/>
  <c r="E28" i="6" s="1"/>
  <c r="F28" i="6" s="1"/>
  <c r="G28" i="6" s="1"/>
  <c r="M15" i="6"/>
  <c r="N15" i="6" s="1"/>
  <c r="C27" i="6" s="1" a="1"/>
  <c r="C27" i="6" s="1"/>
  <c r="M14" i="6"/>
  <c r="N14" i="6" s="1"/>
  <c r="D26" i="6" s="1" a="1"/>
  <c r="D26" i="6" s="1"/>
  <c r="E26" i="6" s="1"/>
  <c r="F26" i="6" s="1"/>
  <c r="G26" i="6" s="1"/>
  <c r="M11" i="6"/>
  <c r="N11" i="6" s="1"/>
  <c r="C22" i="6"/>
  <c r="C72" i="6" a="1"/>
  <c r="C24" i="6" a="1"/>
  <c r="D72" i="6" a="1"/>
  <c r="D24" i="6" a="1"/>
  <c r="C48" i="6" a="1"/>
  <c r="C48" i="6" l="1"/>
  <c r="D25" i="6" a="1"/>
  <c r="D25" i="6" s="1"/>
  <c r="E25" i="6" s="1"/>
  <c r="F25" i="6" s="1"/>
  <c r="G25" i="6" s="1"/>
  <c r="A37" i="15"/>
  <c r="A51" i="15" s="1"/>
  <c r="C51" i="15" s="1"/>
  <c r="J48" i="16"/>
  <c r="K48" i="16" s="1"/>
  <c r="G38" i="16"/>
  <c r="H38" i="16" s="1"/>
  <c r="G37" i="16"/>
  <c r="H37" i="16" s="1"/>
  <c r="G39" i="16"/>
  <c r="H39" i="16" s="1"/>
  <c r="G58" i="15"/>
  <c r="H58" i="15" s="1"/>
  <c r="K58" i="15" s="1"/>
  <c r="L58" i="15" s="1"/>
  <c r="M58" i="15" s="1"/>
  <c r="G57" i="15"/>
  <c r="H57" i="15" s="1"/>
  <c r="K57" i="15" s="1"/>
  <c r="G56" i="15"/>
  <c r="H56" i="15" s="1"/>
  <c r="K56" i="15" s="1"/>
  <c r="L8" i="15"/>
  <c r="E49" i="6"/>
  <c r="C31" i="6" a="1"/>
  <c r="C31" i="6" s="1"/>
  <c r="C72" i="6"/>
  <c r="D72" i="6"/>
  <c r="E72" i="6" s="1"/>
  <c r="F72" i="6" s="1"/>
  <c r="G72" i="6" s="1"/>
  <c r="G75" i="6" s="1"/>
  <c r="I71" i="6" s="1"/>
  <c r="L45" i="6"/>
  <c r="F50" i="6"/>
  <c r="G50" i="6" s="1"/>
  <c r="O10" i="6"/>
  <c r="L10" i="6"/>
  <c r="O11" i="6"/>
  <c r="L11" i="6"/>
  <c r="O12" i="6"/>
  <c r="L12" i="6"/>
  <c r="C26" i="6" a="1"/>
  <c r="C26" i="6" s="1"/>
  <c r="D27" i="6" a="1"/>
  <c r="D27" i="6" s="1"/>
  <c r="E27" i="6" s="1"/>
  <c r="F27" i="6" s="1"/>
  <c r="G27" i="6" s="1"/>
  <c r="C28" i="6" a="1"/>
  <c r="C28" i="6" s="1"/>
  <c r="C29" i="6" a="1"/>
  <c r="C29" i="6" s="1"/>
  <c r="C30" i="6" a="1"/>
  <c r="C30" i="6" s="1"/>
  <c r="D24" i="6"/>
  <c r="E24" i="6" s="1"/>
  <c r="F24" i="6" s="1"/>
  <c r="G24" i="6" s="1"/>
  <c r="C24" i="6"/>
  <c r="C23" i="6" a="1"/>
  <c r="C23" i="6" l="1"/>
  <c r="C55" i="15"/>
  <c r="E55" i="15" s="1"/>
  <c r="C59" i="15"/>
  <c r="E59" i="15" s="1"/>
  <c r="C58" i="15"/>
  <c r="E58" i="15" s="1"/>
  <c r="C57" i="15"/>
  <c r="E57" i="15" s="1"/>
  <c r="C56" i="15"/>
  <c r="E56" i="15" s="1"/>
  <c r="H42" i="16"/>
  <c r="A51" i="16" s="1"/>
  <c r="B5" i="16" s="1"/>
  <c r="G55" i="15"/>
  <c r="H55" i="15" s="1"/>
  <c r="I55" i="15" s="1"/>
  <c r="L56" i="15"/>
  <c r="L57" i="15"/>
  <c r="M57" i="15" s="1"/>
  <c r="M8" i="15"/>
  <c r="M13" i="15" s="1"/>
  <c r="E5" i="15" s="1"/>
  <c r="L13" i="15"/>
  <c r="D5" i="15" s="1"/>
  <c r="F49" i="6"/>
  <c r="G49" i="6" s="1"/>
  <c r="L20" i="6"/>
  <c r="B60" i="6"/>
  <c r="K71" i="6"/>
  <c r="C5" i="16" l="1"/>
  <c r="B124" i="16" s="1"/>
  <c r="A124" i="16"/>
  <c r="K55" i="15"/>
  <c r="L55" i="15" s="1"/>
  <c r="M55" i="15" s="1"/>
  <c r="M56" i="15"/>
  <c r="C60" i="6"/>
  <c r="L71" i="6"/>
  <c r="D60" i="6" s="1"/>
  <c r="M71" i="6" l="1"/>
  <c r="E60" i="6" s="1"/>
  <c r="C66" i="5" l="1"/>
  <c r="C65" i="5"/>
  <c r="C64" i="5"/>
  <c r="C63" i="5"/>
  <c r="B54" i="5"/>
  <c r="A54" i="5"/>
  <c r="C57" i="5"/>
  <c r="C56" i="5"/>
  <c r="C55" i="5"/>
  <c r="B44" i="5"/>
  <c r="D44" i="5" s="1"/>
  <c r="C35" i="5"/>
  <c r="C36" i="5"/>
  <c r="C37" i="5"/>
  <c r="B34" i="5"/>
  <c r="C34" i="5"/>
  <c r="D13" i="5"/>
  <c r="E13" i="5" s="1"/>
  <c r="D14" i="5"/>
  <c r="I14" i="5" s="1"/>
  <c r="D15" i="5"/>
  <c r="I15" i="5" s="1"/>
  <c r="D16" i="5"/>
  <c r="E16" i="5" s="1"/>
  <c r="D17" i="5"/>
  <c r="E17" i="5" s="1"/>
  <c r="D18" i="5"/>
  <c r="I18" i="5" s="1"/>
  <c r="C10" i="5"/>
  <c r="C11" i="5"/>
  <c r="C12" i="5"/>
  <c r="C13" i="5"/>
  <c r="C14" i="5"/>
  <c r="C15" i="5"/>
  <c r="C16" i="5"/>
  <c r="C17" i="5"/>
  <c r="C18" i="5"/>
  <c r="C9" i="5"/>
  <c r="B10" i="5"/>
  <c r="B11" i="5"/>
  <c r="B12" i="5"/>
  <c r="B13" i="5"/>
  <c r="B14" i="5"/>
  <c r="B15" i="5"/>
  <c r="B16" i="5"/>
  <c r="B17" i="5"/>
  <c r="B18" i="5"/>
  <c r="B9" i="5"/>
  <c r="C117" i="4"/>
  <c r="C118" i="4"/>
  <c r="C119" i="4"/>
  <c r="C116" i="4"/>
  <c r="C102" i="4"/>
  <c r="D95" i="4"/>
  <c r="D92" i="4"/>
  <c r="D89" i="4"/>
  <c r="E84" i="4"/>
  <c r="E82" i="4"/>
  <c r="E83" i="4"/>
  <c r="F68" i="4"/>
  <c r="I68" i="4" s="1"/>
  <c r="J68" i="4" s="1"/>
  <c r="I67" i="4"/>
  <c r="J67" i="4" s="1"/>
  <c r="I66" i="4"/>
  <c r="J66" i="4" s="1"/>
  <c r="I65" i="4"/>
  <c r="J65" i="4" s="1"/>
  <c r="I64" i="4"/>
  <c r="J64" i="4" s="1"/>
  <c r="I63" i="4"/>
  <c r="J63" i="4" s="1"/>
  <c r="I62" i="4"/>
  <c r="J62" i="4" s="1"/>
  <c r="I61" i="4"/>
  <c r="J61" i="4" s="1"/>
  <c r="I60" i="4"/>
  <c r="J60" i="4" s="1"/>
  <c r="I59" i="4"/>
  <c r="J59" i="4" s="1"/>
  <c r="I38" i="4"/>
  <c r="I39" i="4"/>
  <c r="I40" i="4"/>
  <c r="I41" i="4"/>
  <c r="I42" i="4"/>
  <c r="I43" i="4"/>
  <c r="J43" i="4" s="1"/>
  <c r="I44" i="4"/>
  <c r="I45" i="4"/>
  <c r="I46" i="4"/>
  <c r="I47" i="4"/>
  <c r="I48" i="4"/>
  <c r="I49" i="4"/>
  <c r="I50" i="4"/>
  <c r="B38" i="4"/>
  <c r="B39" i="4"/>
  <c r="B40" i="4"/>
  <c r="B41" i="4"/>
  <c r="B42" i="4"/>
  <c r="B43" i="4"/>
  <c r="B44" i="4"/>
  <c r="B45" i="4"/>
  <c r="B46" i="4"/>
  <c r="B47" i="4"/>
  <c r="B48" i="4"/>
  <c r="B49" i="4"/>
  <c r="B37" i="4"/>
  <c r="A37" i="4"/>
  <c r="G19" i="1"/>
  <c r="A39" i="4" s="1"/>
  <c r="G20" i="1"/>
  <c r="A40" i="4" s="1"/>
  <c r="G21" i="1"/>
  <c r="A13" i="5" s="1"/>
  <c r="G22" i="1"/>
  <c r="A42" i="4" s="1"/>
  <c r="G23" i="1"/>
  <c r="A43" i="4" s="1"/>
  <c r="G24" i="1"/>
  <c r="A16" i="5" s="1"/>
  <c r="G25" i="1"/>
  <c r="A17" i="5" s="1"/>
  <c r="G26" i="1"/>
  <c r="A46" i="4" s="1"/>
  <c r="G27" i="1"/>
  <c r="A47" i="4" s="1"/>
  <c r="G28" i="1"/>
  <c r="A48" i="4" s="1"/>
  <c r="G29" i="1"/>
  <c r="A49" i="4" s="1"/>
  <c r="G18" i="1"/>
  <c r="A10" i="5" s="1"/>
  <c r="A9" i="5"/>
  <c r="G23" i="4"/>
  <c r="F24" i="4"/>
  <c r="G24" i="4"/>
  <c r="F25" i="4"/>
  <c r="G25" i="4"/>
  <c r="G26" i="4"/>
  <c r="F27" i="4"/>
  <c r="G27" i="4"/>
  <c r="F28" i="4"/>
  <c r="G28" i="4"/>
  <c r="F29" i="4"/>
  <c r="G29" i="4"/>
  <c r="F30" i="4"/>
  <c r="G30" i="4"/>
  <c r="F31" i="4"/>
  <c r="G31" i="4"/>
  <c r="G22" i="4"/>
  <c r="F22" i="4"/>
  <c r="F8" i="4"/>
  <c r="I8" i="4" s="1"/>
  <c r="F9" i="4"/>
  <c r="J10" i="4"/>
  <c r="J12" i="4"/>
  <c r="J16" i="4"/>
  <c r="H13" i="1"/>
  <c r="C6" i="1"/>
  <c r="D11" i="1"/>
  <c r="D10" i="1"/>
  <c r="G9" i="1" s="1"/>
  <c r="D9" i="1"/>
  <c r="C15" i="1" s="1"/>
  <c r="D48" i="6" a="1"/>
  <c r="B53" i="6" a="1"/>
  <c r="B25" i="6" a="1"/>
  <c r="H119" i="6" a="1"/>
  <c r="K86" i="6" a="1"/>
  <c r="B22" i="6" a="1"/>
  <c r="E111" i="6" a="1"/>
  <c r="B27" i="6" a="1"/>
  <c r="B51" i="6" a="1"/>
  <c r="B23" i="6" a="1"/>
  <c r="H115" i="6" a="1"/>
  <c r="B54" i="6" a="1"/>
  <c r="B73" i="6" a="1"/>
  <c r="B71" i="6" a="1"/>
  <c r="K87" i="6" a="1"/>
  <c r="B74" i="6" a="1"/>
  <c r="B50" i="6" a="1"/>
  <c r="D22" i="6" a="1"/>
  <c r="B26" i="6" a="1"/>
  <c r="K85" i="6" a="1"/>
  <c r="B30" i="6" a="1"/>
  <c r="B24" i="6" a="1"/>
  <c r="B31" i="6" a="1"/>
  <c r="K88" i="6" a="1"/>
  <c r="I100" i="6" a="1"/>
  <c r="H118" i="6" a="1"/>
  <c r="H116" i="6" a="1"/>
  <c r="B49" i="6" a="1"/>
  <c r="H120" i="6" a="1"/>
  <c r="B72" i="6" a="1"/>
  <c r="D23" i="6" a="1"/>
  <c r="B52" i="6" a="1"/>
  <c r="H117" i="6" a="1"/>
  <c r="K89" i="6" a="1"/>
  <c r="B48" i="6" a="1"/>
  <c r="H121" i="6" a="1"/>
  <c r="B28" i="6" a="1"/>
  <c r="K90" i="6" a="1"/>
  <c r="B29" i="6" a="1"/>
  <c r="I37" i="4" l="1"/>
  <c r="J37" i="4" s="1"/>
  <c r="D48" i="6"/>
  <c r="E48" i="6" s="1"/>
  <c r="F48" i="6" s="1"/>
  <c r="G48" i="6" s="1"/>
  <c r="G55" i="6" s="1"/>
  <c r="I48" i="6" s="1"/>
  <c r="G11" i="1"/>
  <c r="A18" i="5"/>
  <c r="C125" i="15"/>
  <c r="D126" i="15" s="1"/>
  <c r="E126" i="15" s="1"/>
  <c r="H130" i="15" s="1"/>
  <c r="J130" i="15" s="1"/>
  <c r="K130" i="15" s="1"/>
  <c r="K137" i="15" s="1"/>
  <c r="D23" i="6"/>
  <c r="E23" i="6" s="1"/>
  <c r="F23" i="6" s="1"/>
  <c r="G23" i="6" s="1"/>
  <c r="I58" i="4"/>
  <c r="J58" i="4" s="1"/>
  <c r="G95" i="4"/>
  <c r="H23" i="4"/>
  <c r="I23" i="4" s="1"/>
  <c r="L23" i="4" s="1"/>
  <c r="O23" i="4" s="1"/>
  <c r="P23" i="4" s="1"/>
  <c r="Q23" i="4" s="1"/>
  <c r="D22" i="6"/>
  <c r="A45" i="4"/>
  <c r="A15" i="5"/>
  <c r="E81" i="4"/>
  <c r="E85" i="4" s="1"/>
  <c r="B77" i="4" s="1"/>
  <c r="A100" i="6" s="1"/>
  <c r="H29" i="4"/>
  <c r="I29" i="4" s="1"/>
  <c r="L29" i="4" s="1"/>
  <c r="K87" i="6"/>
  <c r="L87" i="6" s="1"/>
  <c r="H116" i="6"/>
  <c r="J116" i="6" s="1"/>
  <c r="K116" i="6" s="1"/>
  <c r="B23" i="6"/>
  <c r="B73" i="6"/>
  <c r="B29" i="6"/>
  <c r="B52" i="6"/>
  <c r="B24" i="6"/>
  <c r="H120" i="6"/>
  <c r="J120" i="6" s="1"/>
  <c r="K120" i="6" s="1"/>
  <c r="B71" i="6"/>
  <c r="K88" i="6"/>
  <c r="L88" i="6" s="1"/>
  <c r="B54" i="6"/>
  <c r="B30" i="6"/>
  <c r="B25" i="6"/>
  <c r="H117" i="6"/>
  <c r="J117" i="6" s="1"/>
  <c r="K117" i="6" s="1"/>
  <c r="B72" i="6"/>
  <c r="K89" i="6"/>
  <c r="L89" i="6" s="1"/>
  <c r="E111" i="6"/>
  <c r="B49" i="6"/>
  <c r="B31" i="6"/>
  <c r="B26" i="6"/>
  <c r="H121" i="6"/>
  <c r="J121" i="6" s="1"/>
  <c r="K121" i="6" s="1"/>
  <c r="B74" i="6"/>
  <c r="K90" i="6"/>
  <c r="L90" i="6" s="1"/>
  <c r="I100" i="6"/>
  <c r="B51" i="6"/>
  <c r="B27" i="6"/>
  <c r="B22" i="6"/>
  <c r="B48" i="6"/>
  <c r="H118" i="6"/>
  <c r="J118" i="6" s="1"/>
  <c r="K118" i="6" s="1"/>
  <c r="K86" i="6"/>
  <c r="L86" i="6" s="1"/>
  <c r="H119" i="6"/>
  <c r="J119" i="6" s="1"/>
  <c r="K119" i="6" s="1"/>
  <c r="B53" i="6"/>
  <c r="B28" i="6"/>
  <c r="K85" i="6"/>
  <c r="L85" i="6" s="1"/>
  <c r="B50" i="6"/>
  <c r="H115" i="6"/>
  <c r="J115" i="6" s="1"/>
  <c r="K115" i="6" s="1"/>
  <c r="D10" i="5"/>
  <c r="E10" i="5" s="1"/>
  <c r="D9" i="5"/>
  <c r="E9" i="5" s="1"/>
  <c r="G89" i="4"/>
  <c r="G98" i="4" s="1"/>
  <c r="H24" i="4"/>
  <c r="I24" i="4" s="1"/>
  <c r="L24" i="4" s="1"/>
  <c r="H27" i="4"/>
  <c r="I27" i="4" s="1"/>
  <c r="L27" i="4" s="1"/>
  <c r="G18" i="5"/>
  <c r="G17" i="5"/>
  <c r="G16" i="5"/>
  <c r="G15" i="5"/>
  <c r="G14" i="5"/>
  <c r="G13" i="5"/>
  <c r="A38" i="4"/>
  <c r="E34" i="5"/>
  <c r="E38" i="5" s="1"/>
  <c r="B28" i="5" s="1"/>
  <c r="B23" i="5" s="1"/>
  <c r="C23" i="5" s="1"/>
  <c r="A12" i="5"/>
  <c r="D12" i="5" s="1"/>
  <c r="G12" i="5" s="1"/>
  <c r="A11" i="5"/>
  <c r="D11" i="5" s="1"/>
  <c r="E11" i="5" s="1"/>
  <c r="A41" i="4"/>
  <c r="E18" i="5"/>
  <c r="I16" i="5"/>
  <c r="G92" i="4"/>
  <c r="E15" i="5"/>
  <c r="E14" i="5"/>
  <c r="I13" i="5"/>
  <c r="H11" i="1"/>
  <c r="B41" i="15"/>
  <c r="J34" i="13"/>
  <c r="K34" i="13" s="1"/>
  <c r="L34" i="13" s="1"/>
  <c r="J36" i="13"/>
  <c r="E109" i="6"/>
  <c r="J37" i="13"/>
  <c r="C89" i="16"/>
  <c r="D90" i="16" s="1"/>
  <c r="E90" i="16" s="1"/>
  <c r="J32" i="13"/>
  <c r="J33" i="13"/>
  <c r="K33" i="13" s="1"/>
  <c r="L33" i="13" s="1"/>
  <c r="H31" i="4"/>
  <c r="I31" i="4" s="1"/>
  <c r="L31" i="4" s="1"/>
  <c r="A44" i="4"/>
  <c r="I17" i="5"/>
  <c r="C54" i="5"/>
  <c r="E54" i="5" s="1"/>
  <c r="E58" i="5" s="1"/>
  <c r="B48" i="5" s="1"/>
  <c r="B42" i="5" s="1"/>
  <c r="H9" i="1"/>
  <c r="E7" i="13"/>
  <c r="A12" i="13" s="1" a="1"/>
  <c r="A12" i="13" s="1"/>
  <c r="B12" i="13" s="1"/>
  <c r="B18" i="13" s="1"/>
  <c r="A14" i="5"/>
  <c r="H26" i="4"/>
  <c r="I26" i="4" s="1"/>
  <c r="L26" i="4" s="1"/>
  <c r="H22" i="4"/>
  <c r="I22" i="4" s="1"/>
  <c r="L22" i="4" s="1"/>
  <c r="H28" i="4"/>
  <c r="I28" i="4" s="1"/>
  <c r="L28" i="4" s="1"/>
  <c r="K61" i="4"/>
  <c r="K62" i="4"/>
  <c r="K63" i="4"/>
  <c r="K64" i="4"/>
  <c r="K65" i="4"/>
  <c r="K59" i="4"/>
  <c r="K66" i="4"/>
  <c r="L66" i="4" s="1"/>
  <c r="K60" i="4"/>
  <c r="K67" i="4"/>
  <c r="K68" i="4"/>
  <c r="L68" i="4" s="1"/>
  <c r="J42" i="4"/>
  <c r="J41" i="4"/>
  <c r="J40" i="4"/>
  <c r="J39" i="4"/>
  <c r="J38" i="4"/>
  <c r="J44" i="4"/>
  <c r="H30" i="4"/>
  <c r="I30" i="4" s="1"/>
  <c r="L30" i="4" s="1"/>
  <c r="H25" i="4"/>
  <c r="I25" i="4" s="1"/>
  <c r="L25" i="4" s="1"/>
  <c r="K10" i="4"/>
  <c r="L10" i="4" s="1"/>
  <c r="J9" i="4"/>
  <c r="K9" i="4" s="1"/>
  <c r="J8" i="4"/>
  <c r="K8" i="4" s="1"/>
  <c r="J13" i="4"/>
  <c r="K13" i="4" s="1"/>
  <c r="K16" i="4"/>
  <c r="L16" i="4" s="1"/>
  <c r="K12" i="4"/>
  <c r="L12" i="4" s="1"/>
  <c r="J11" i="4"/>
  <c r="K11" i="4" s="1"/>
  <c r="J15" i="4"/>
  <c r="K15" i="4" s="1"/>
  <c r="L15" i="4" s="1"/>
  <c r="J14" i="4"/>
  <c r="J18" i="4"/>
  <c r="K18" i="4" s="1"/>
  <c r="J17" i="4"/>
  <c r="K17" i="4" s="1"/>
  <c r="E41" i="15" a="1"/>
  <c r="B35" i="6" l="1"/>
  <c r="K48" i="6"/>
  <c r="E12" i="5"/>
  <c r="J137" i="15"/>
  <c r="B109" i="15" s="1"/>
  <c r="B106" i="15" s="1"/>
  <c r="C106" i="15" s="1"/>
  <c r="O31" i="4"/>
  <c r="P31" i="4" s="1"/>
  <c r="O28" i="4"/>
  <c r="P28" i="4" s="1"/>
  <c r="Q28" i="4" s="1"/>
  <c r="O26" i="4"/>
  <c r="P26" i="4" s="1"/>
  <c r="O25" i="4"/>
  <c r="P25" i="4" s="1"/>
  <c r="Q25" i="4" s="1"/>
  <c r="O30" i="4"/>
  <c r="P30" i="4" s="1"/>
  <c r="O29" i="4"/>
  <c r="P29" i="4" s="1"/>
  <c r="Q29" i="4" s="1"/>
  <c r="R29" i="4" s="1"/>
  <c r="S29" i="4" s="1"/>
  <c r="O27" i="4"/>
  <c r="P27" i="4" s="1"/>
  <c r="O24" i="4"/>
  <c r="P24" i="4" s="1"/>
  <c r="O22" i="4"/>
  <c r="P22" i="4" s="1"/>
  <c r="J69" i="4"/>
  <c r="B55" i="4" s="1"/>
  <c r="K58" i="4"/>
  <c r="K69" i="4" s="1"/>
  <c r="C55" i="4" s="1"/>
  <c r="I12" i="5"/>
  <c r="E22" i="6"/>
  <c r="F22" i="6" s="1"/>
  <c r="G22" i="6" s="1"/>
  <c r="G32" i="6" s="1"/>
  <c r="I22" i="6" s="1"/>
  <c r="L18" i="4"/>
  <c r="M18" i="4" s="1"/>
  <c r="K122" i="6"/>
  <c r="A124" i="6" s="1"/>
  <c r="B107" i="6" s="1"/>
  <c r="L91" i="6"/>
  <c r="A93" i="6" s="1"/>
  <c r="B82" i="6" s="1"/>
  <c r="H111" i="4"/>
  <c r="G11" i="5"/>
  <c r="I11" i="5"/>
  <c r="G10" i="5"/>
  <c r="I10" i="5"/>
  <c r="G9" i="5"/>
  <c r="I9" i="5"/>
  <c r="E41" i="15"/>
  <c r="D51" i="15" s="1"/>
  <c r="E51" i="15" s="1"/>
  <c r="F51" i="15" s="1"/>
  <c r="C42" i="5"/>
  <c r="K32" i="13"/>
  <c r="L32" i="13" s="1"/>
  <c r="E19" i="5"/>
  <c r="K36" i="13"/>
  <c r="L36" i="13"/>
  <c r="J35" i="13"/>
  <c r="K35" i="13" s="1"/>
  <c r="K37" i="13"/>
  <c r="L37" i="13"/>
  <c r="J100" i="6"/>
  <c r="K100" i="6" s="1"/>
  <c r="D100" i="6"/>
  <c r="F100" i="6" s="1"/>
  <c r="H13" i="13"/>
  <c r="I13" i="13" s="1"/>
  <c r="J13" i="13" s="1"/>
  <c r="H14" i="13"/>
  <c r="I14" i="13" s="1"/>
  <c r="J14" i="13" s="1"/>
  <c r="H15" i="13"/>
  <c r="I15" i="13" s="1"/>
  <c r="J15" i="13" s="1"/>
  <c r="D67" i="13"/>
  <c r="E67" i="13" s="1"/>
  <c r="F67" i="13" s="1"/>
  <c r="B61" i="13" s="1"/>
  <c r="B56" i="13" s="1"/>
  <c r="H16" i="13"/>
  <c r="I16" i="13" s="1"/>
  <c r="J16" i="13" s="1"/>
  <c r="H17" i="13"/>
  <c r="I17" i="13" s="1"/>
  <c r="J17" i="13" s="1"/>
  <c r="D52" i="13"/>
  <c r="E52" i="13" s="1"/>
  <c r="F52" i="13" s="1"/>
  <c r="B46" i="13" s="1"/>
  <c r="B41" i="13" s="1"/>
  <c r="C41" i="13" s="1"/>
  <c r="H12" i="13"/>
  <c r="I12" i="13" s="1"/>
  <c r="J12" i="13" s="1"/>
  <c r="L67" i="4"/>
  <c r="M67" i="4" s="1"/>
  <c r="L60" i="4"/>
  <c r="M60" i="4" s="1"/>
  <c r="M66" i="4"/>
  <c r="L59" i="4"/>
  <c r="M59" i="4" s="1"/>
  <c r="L65" i="4"/>
  <c r="M65" i="4" s="1"/>
  <c r="L64" i="4"/>
  <c r="M64" i="4" s="1"/>
  <c r="L63" i="4"/>
  <c r="M63" i="4" s="1"/>
  <c r="L62" i="4"/>
  <c r="M62" i="4" s="1"/>
  <c r="M68" i="4"/>
  <c r="L61" i="4"/>
  <c r="M61" i="4" s="1"/>
  <c r="J45" i="4"/>
  <c r="L13" i="4"/>
  <c r="M13" i="4" s="1"/>
  <c r="R23" i="4"/>
  <c r="S23" i="4" s="1"/>
  <c r="L9" i="4"/>
  <c r="M9" i="4" s="1"/>
  <c r="M10" i="4"/>
  <c r="L11" i="4"/>
  <c r="M11" i="4" s="1"/>
  <c r="L8" i="4"/>
  <c r="M8" i="4" s="1"/>
  <c r="J19" i="4"/>
  <c r="K14" i="4"/>
  <c r="L14" i="4" s="1"/>
  <c r="M14" i="4" s="1"/>
  <c r="L17" i="4"/>
  <c r="M17" i="4" s="1"/>
  <c r="M12" i="4"/>
  <c r="M16" i="4"/>
  <c r="M15" i="4"/>
  <c r="L48" i="6" l="1"/>
  <c r="D35" i="6" s="1"/>
  <c r="C35" i="6"/>
  <c r="Q31" i="4"/>
  <c r="R31" i="4" s="1"/>
  <c r="S31" i="4" s="1"/>
  <c r="Q24" i="4"/>
  <c r="R24" i="4" s="1"/>
  <c r="Q27" i="4"/>
  <c r="R27" i="4" s="1"/>
  <c r="Q30" i="4"/>
  <c r="R30" i="4" s="1"/>
  <c r="S30" i="4" s="1"/>
  <c r="R25" i="4"/>
  <c r="S25" i="4" s="1"/>
  <c r="Q26" i="4"/>
  <c r="R26" i="4"/>
  <c r="R28" i="4"/>
  <c r="S28" i="4" s="1"/>
  <c r="P32" i="4"/>
  <c r="B4" i="4" s="1"/>
  <c r="Q22" i="4"/>
  <c r="R22" i="4" s="1"/>
  <c r="L58" i="4"/>
  <c r="L69" i="4" s="1"/>
  <c r="D55" i="4" s="1"/>
  <c r="B74" i="4"/>
  <c r="K111" i="4"/>
  <c r="B7" i="6"/>
  <c r="K22" i="6"/>
  <c r="L22" i="6" s="1"/>
  <c r="D7" i="6" s="1"/>
  <c r="C124" i="6"/>
  <c r="C107" i="6" s="1"/>
  <c r="C93" i="6"/>
  <c r="D93" i="6" s="1"/>
  <c r="L35" i="13"/>
  <c r="L38" i="13" s="1"/>
  <c r="B26" i="13" s="1"/>
  <c r="B22" i="13" s="1"/>
  <c r="C22" i="13" s="1"/>
  <c r="I111" i="4"/>
  <c r="C74" i="4" s="1"/>
  <c r="G19" i="5"/>
  <c r="I19" i="5"/>
  <c r="L100" i="6"/>
  <c r="A103" i="6" s="1"/>
  <c r="J18" i="13"/>
  <c r="C8" i="13" s="1"/>
  <c r="B5" i="13" s="1"/>
  <c r="C5" i="13" s="1"/>
  <c r="B17" i="15"/>
  <c r="A63" i="15"/>
  <c r="C56" i="13"/>
  <c r="J46" i="4"/>
  <c r="M19" i="4"/>
  <c r="K19" i="4"/>
  <c r="L19" i="4"/>
  <c r="M48" i="6" l="1"/>
  <c r="E35" i="6" s="1"/>
  <c r="S26" i="4"/>
  <c r="S27" i="4"/>
  <c r="Q32" i="4"/>
  <c r="C4" i="4" s="1"/>
  <c r="S24" i="4"/>
  <c r="M58" i="4"/>
  <c r="M69" i="4" s="1"/>
  <c r="E55" i="4" s="1"/>
  <c r="B4" i="5"/>
  <c r="C4" i="5" s="1"/>
  <c r="B71" i="5" s="1"/>
  <c r="A99" i="13"/>
  <c r="C7" i="6"/>
  <c r="M22" i="6"/>
  <c r="E7" i="6" s="1"/>
  <c r="L111" i="4"/>
  <c r="M111" i="4" s="1"/>
  <c r="E74" i="4" s="1"/>
  <c r="B99" i="13"/>
  <c r="C82" i="6"/>
  <c r="D82" i="6"/>
  <c r="E93" i="6"/>
  <c r="E82" i="6" s="1"/>
  <c r="B97" i="6"/>
  <c r="A151" i="6" s="1"/>
  <c r="C103" i="6"/>
  <c r="C97" i="6" s="1"/>
  <c r="B151" i="6" s="1"/>
  <c r="F103" i="6"/>
  <c r="B124" i="6" s="1"/>
  <c r="D124" i="6" s="1"/>
  <c r="E124" i="6" s="1"/>
  <c r="E107" i="6" s="1"/>
  <c r="C63" i="15"/>
  <c r="D63" i="15"/>
  <c r="A152" i="15"/>
  <c r="C17" i="15"/>
  <c r="B152" i="15" s="1"/>
  <c r="J47" i="4"/>
  <c r="R32" i="4"/>
  <c r="D4" i="4" s="1"/>
  <c r="S22" i="4"/>
  <c r="S32" i="4" l="1"/>
  <c r="E4" i="4" s="1"/>
  <c r="A71" i="5"/>
  <c r="D74" i="4"/>
  <c r="D103" i="6"/>
  <c r="D97" i="6" s="1"/>
  <c r="D107" i="6"/>
  <c r="C151" i="6" s="1"/>
  <c r="E63" i="15"/>
  <c r="E17" i="15" s="1"/>
  <c r="D152" i="15" s="1"/>
  <c r="D17" i="15"/>
  <c r="C152" i="15" s="1"/>
  <c r="C27" i="1" s="1"/>
  <c r="J48" i="4"/>
  <c r="E103" i="6" l="1"/>
  <c r="E97" i="6" s="1"/>
  <c r="D151" i="6" s="1"/>
  <c r="J49" i="4"/>
  <c r="J50" i="4" l="1"/>
  <c r="J52" i="4" s="1"/>
  <c r="M52" i="4" l="1"/>
  <c r="K52" i="4"/>
  <c r="N52" i="4" l="1"/>
  <c r="D34" i="4" s="1"/>
  <c r="C34" i="4"/>
  <c r="B34" i="4" l="1"/>
  <c r="B124" i="4"/>
  <c r="C25" i="1" s="1"/>
  <c r="O52" i="4"/>
  <c r="C124" i="4"/>
  <c r="C26" i="1" s="1"/>
  <c r="E34" i="4" l="1"/>
  <c r="D124" i="4" s="1"/>
  <c r="C28" i="1" s="1"/>
  <c r="A124" i="4"/>
  <c r="C2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<sst xmlns="http://schemas.openxmlformats.org/spreadsheetml/2006/main" count="5604" uniqueCount="463">
  <si>
    <t>Référence du dossier</t>
  </si>
  <si>
    <t>Date de naissance de la victime directe</t>
  </si>
  <si>
    <t xml:space="preserve">Date de consolidation </t>
  </si>
  <si>
    <t>Date de liquidation</t>
  </si>
  <si>
    <t>Fait générateur</t>
  </si>
  <si>
    <t>âge à la consolidation</t>
  </si>
  <si>
    <t>âge à la liquidation</t>
  </si>
  <si>
    <t>Date de l'accident</t>
  </si>
  <si>
    <t>âge à l'accident</t>
  </si>
  <si>
    <t>En années</t>
  </si>
  <si>
    <t>Ensemble</t>
  </si>
  <si>
    <t>N.B. Les indicateurs concernant les hommes à partir de 100 ans sont à utiliser avec précaution en raison des effectifs faibles de centenaires.</t>
  </si>
  <si>
    <t>Sexe de la victime directe</t>
  </si>
  <si>
    <t>En jours (années x 365,25)</t>
  </si>
  <si>
    <t>Cotations</t>
  </si>
  <si>
    <t>Souffrances endurées /7</t>
  </si>
  <si>
    <t>Préjudice esthétique temporaire /7</t>
  </si>
  <si>
    <t>Préjudice esthétique permanent /7</t>
  </si>
  <si>
    <t>Trouver des décisions similaires sur Themia:</t>
  </si>
  <si>
    <t>Fraction du préjudice à la charge du responsable</t>
  </si>
  <si>
    <t>En raison de la faute de la victime</t>
  </si>
  <si>
    <t>En raison d'une perte de chance</t>
  </si>
  <si>
    <t>Indemnisations</t>
  </si>
  <si>
    <t>Dette du responsable (après réduction éventuelle)</t>
  </si>
  <si>
    <t>Indemnisation de la victime directe</t>
  </si>
  <si>
    <t>Indemnisation de l'ensemble des victimes directes</t>
  </si>
  <si>
    <t>Tiers-payeurs</t>
  </si>
  <si>
    <t>Durée de la consolidation</t>
  </si>
  <si>
    <t>Indices d'actualisation</t>
  </si>
  <si>
    <t>Année</t>
  </si>
  <si>
    <t>Insee Prix à la consommation (Ensemble, France, Hors Tabac)</t>
  </si>
  <si>
    <t>Smic horaire brut (au 1er janvier)</t>
  </si>
  <si>
    <t>Préjudices patrimoniaux temporaires</t>
  </si>
  <si>
    <t>Dépenses de santé actuelles</t>
  </si>
  <si>
    <t>Montant total</t>
  </si>
  <si>
    <t>à la victime</t>
  </si>
  <si>
    <t>Au tiers payeur</t>
  </si>
  <si>
    <t>Montant total du poste</t>
  </si>
  <si>
    <t>Dette du responsable (après perte de chance ou faute de la victime)</t>
  </si>
  <si>
    <t>Dépenses ponctuelles</t>
  </si>
  <si>
    <t>Intitulé</t>
  </si>
  <si>
    <t>Montant</t>
  </si>
  <si>
    <t xml:space="preserve">à revaloriser ? </t>
  </si>
  <si>
    <t>Créance tiers payeur</t>
  </si>
  <si>
    <t>Reste à la charge de la victime</t>
  </si>
  <si>
    <t>Indice à la dépense</t>
  </si>
  <si>
    <t>Indice à la liquidation</t>
  </si>
  <si>
    <t>Reste à charge revalorisé (reste à charge x Indice à la liquidation/Indice à la dépense)</t>
  </si>
  <si>
    <t>Montant du poste (reste à charge revalorisé + créance tiers payeur)</t>
  </si>
  <si>
    <t>Dette du responsable (montant du poste après prise en compte perte de chance et faute de la victime)</t>
  </si>
  <si>
    <t>Dépenses Récurrentes</t>
  </si>
  <si>
    <t>Date début</t>
  </si>
  <si>
    <t>Date fin</t>
  </si>
  <si>
    <t>Fréquence (ex : 3)</t>
  </si>
  <si>
    <t>Nombre d'occurrences</t>
  </si>
  <si>
    <t>Totaux</t>
  </si>
  <si>
    <t>Par jour</t>
  </si>
  <si>
    <t>Date de l'évaluation (ex: 01/01/2019)</t>
  </si>
  <si>
    <t>Date de la dépense (ex: 01/01/2019)</t>
  </si>
  <si>
    <t>Périodes de DFT</t>
  </si>
  <si>
    <t>Début</t>
  </si>
  <si>
    <t>Fin</t>
  </si>
  <si>
    <t>Taux</t>
  </si>
  <si>
    <t>ATP Temporaire</t>
  </si>
  <si>
    <t>Type d'assistance</t>
  </si>
  <si>
    <t>Nombre d'heures par période</t>
  </si>
  <si>
    <t>Périodicité (ex : par mois)</t>
  </si>
  <si>
    <t>Périodicité (ex : par jour)</t>
  </si>
  <si>
    <t>Taux horaire</t>
  </si>
  <si>
    <t>Nombre de jours dans l'année (prise en compte congés payés, ex : 412)</t>
  </si>
  <si>
    <t>Par mois</t>
  </si>
  <si>
    <t>Par an</t>
  </si>
  <si>
    <t>Coût total (Heures à payer x Taux horaire)</t>
  </si>
  <si>
    <t>Total</t>
  </si>
  <si>
    <t>Dette du responsable</t>
  </si>
  <si>
    <t>Manque à la victime</t>
  </si>
  <si>
    <t>Autres frais divers</t>
  </si>
  <si>
    <t>PGPA</t>
  </si>
  <si>
    <t xml:space="preserve">Quelle méthode ? </t>
  </si>
  <si>
    <t>Méthode 1  : avis d'imposition</t>
  </si>
  <si>
    <t>Revenu avant impôt</t>
  </si>
  <si>
    <t>Revenu actualisé</t>
  </si>
  <si>
    <t>Année du revenu</t>
  </si>
  <si>
    <t>Revenu de référence :</t>
  </si>
  <si>
    <t>Indice de l'année du revenu</t>
  </si>
  <si>
    <t>Indice de l'année de la liquidation</t>
  </si>
  <si>
    <t xml:space="preserve">Quelle indice de revalorisation ? </t>
  </si>
  <si>
    <t>IPC</t>
  </si>
  <si>
    <t>Méthode 2 : pluralité de revenus</t>
  </si>
  <si>
    <t>Année des revenus</t>
  </si>
  <si>
    <t>Nom de chaque revenu</t>
  </si>
  <si>
    <t>Montant de chaque revenu</t>
  </si>
  <si>
    <t>Revenus de l'année</t>
  </si>
  <si>
    <t xml:space="preserve">Revenu de référence : </t>
  </si>
  <si>
    <t>Revenu espéré</t>
  </si>
  <si>
    <t>Méthode 3 : Saisie directe d'un revenu actualisé avec éventuelle chance</t>
  </si>
  <si>
    <t>Chance de l'obtenir</t>
  </si>
  <si>
    <t>Revenu de référence</t>
  </si>
  <si>
    <t>Méthode 1</t>
  </si>
  <si>
    <t>IPC = indice des prix à la consommation, SMIC = Salaire minimum interprofessionnel de croissance</t>
  </si>
  <si>
    <t>Calcul des PGPA</t>
  </si>
  <si>
    <t>Nombre de jours écoulés</t>
  </si>
  <si>
    <t>Périodicité</t>
  </si>
  <si>
    <t>Revenu conservé sur la période</t>
  </si>
  <si>
    <t>Perte sur la période (revenu de référence - revenu conservé)</t>
  </si>
  <si>
    <t>Revenu professionnel conservé (ex : 800€)</t>
  </si>
  <si>
    <t>Revenu de référence sur la période</t>
  </si>
  <si>
    <t>Autres postes patrimoniaux temporaires</t>
  </si>
  <si>
    <t>Indemnisation (après effet perte de chance/faute de la victime)</t>
  </si>
  <si>
    <t>Montant total des postes patrimoniaux temporaires</t>
  </si>
  <si>
    <t>Total de la dette du responsable (après perte de chance ou faute de la victime)</t>
  </si>
  <si>
    <t>Préjudices extrapatrimoniaux temporaires</t>
  </si>
  <si>
    <t>Déficit fonctionnel temporaire</t>
  </si>
  <si>
    <t xml:space="preserve">Base journalière du DFT : </t>
  </si>
  <si>
    <t xml:space="preserve">Voir les données  de Themia :  </t>
  </si>
  <si>
    <t>Début de période</t>
  </si>
  <si>
    <t>Fin de période</t>
  </si>
  <si>
    <t xml:space="preserve">Indemnisation </t>
  </si>
  <si>
    <t>Nombre de jours</t>
  </si>
  <si>
    <t>Souffrances endurées</t>
  </si>
  <si>
    <t xml:space="preserve">Rappel de la cotation/7 : </t>
  </si>
  <si>
    <t xml:space="preserve">Voir les données  de Themia pour cette cotation :  </t>
  </si>
  <si>
    <t>Evaluation forfaitaire</t>
  </si>
  <si>
    <t>Montant des souffrances endurées</t>
  </si>
  <si>
    <t>Evaluation au jour</t>
  </si>
  <si>
    <t>Préjudice d'agrément temporaire, par jour</t>
  </si>
  <si>
    <t>Préjudice d'agrément temporaire, total</t>
  </si>
  <si>
    <t>Préjudice sexuel temporaire, par jour</t>
  </si>
  <si>
    <t>Préjudice sexuel temporaire, total</t>
  </si>
  <si>
    <t>Prix des souffrances par jour</t>
  </si>
  <si>
    <t>Indemnisation</t>
  </si>
  <si>
    <t>Préjudice esthétique temporaire</t>
  </si>
  <si>
    <t xml:space="preserve">Rappel de la cotation /7 : </t>
  </si>
  <si>
    <t>Montant du préjudice esthétique temporaire</t>
  </si>
  <si>
    <t>Autres postes extrapatrimoniaux temporaires</t>
  </si>
  <si>
    <t>Montant total des postes extrapatrimoniaux temporaires</t>
  </si>
  <si>
    <t>Préjudices patrimoniaux permanents</t>
  </si>
  <si>
    <t>Dépenses de santé futures</t>
  </si>
  <si>
    <t>Date de l'évaluation (devis, facture)</t>
  </si>
  <si>
    <t>Choix du barème de capitalisation</t>
  </si>
  <si>
    <t>Choix de la méthode de capitalisation des rentes différées</t>
  </si>
  <si>
    <t>La méthode habituelle constiste à prendre l'âge qu'aurait la victime au jour du début de la rente. La méthode exacte suppose un calcul. Détails : C Quézel-Ambrunaz, Le droit du dommage corporel, Lextenso, n° 467</t>
  </si>
  <si>
    <t>Périodicité (ex : par mois ou tous les 3 ans)</t>
  </si>
  <si>
    <t>Sans renouvellement</t>
  </si>
  <si>
    <t>Tous les 2 ans</t>
  </si>
  <si>
    <t>Tous les 3 ans</t>
  </si>
  <si>
    <t>Tous les 4 ans</t>
  </si>
  <si>
    <t>Tous les 5 ans</t>
  </si>
  <si>
    <t>Tous les 6 ans</t>
  </si>
  <si>
    <t>Tous les 7 ans</t>
  </si>
  <si>
    <t>Tous les 8 ans</t>
  </si>
  <si>
    <t>Tous les 9 ans</t>
  </si>
  <si>
    <t>Tous les 10 ans</t>
  </si>
  <si>
    <t>Tous les 15 ans</t>
  </si>
  <si>
    <t>Tous les 20 ans</t>
  </si>
  <si>
    <t>Date de la première occurrence (premier achat, etc.)</t>
  </si>
  <si>
    <t xml:space="preserve">Montant à actualiser ? </t>
  </si>
  <si>
    <t>Indice lors de l'évaluation</t>
  </si>
  <si>
    <t>Indice lors de la liquidation</t>
  </si>
  <si>
    <t>Montant actualisé</t>
  </si>
  <si>
    <t>Nombre d'occurrences entre la consolidation et la liquidation</t>
  </si>
  <si>
    <t>Si utilisation du logiciel Jaumain, il convient de remplacer les prix de l'euro de rente de ce fichier par ceux qui sont indiqués par le logiciel.</t>
  </si>
  <si>
    <t>Date du premier renouvellement postérieur à la liquidation</t>
  </si>
  <si>
    <t>Rente annuelle à compter du premier renouvellement postérieur à la liquidation</t>
  </si>
  <si>
    <t>En cas d'absence de capitalisation, il s'agit de donner les totaux pour la période entre la consolidation et la liquidation, puis la rente annuelle à compter du premier renouvellement</t>
  </si>
  <si>
    <t>Âge de la victime au premier renouvellement postérieur à la liquidation</t>
  </si>
  <si>
    <t>Prix de l'euro de rente au jour de la liquidation, pour la vie entière</t>
  </si>
  <si>
    <t>Prix de l'euro de rente au jour du premier renouvellement, pour la vie entière</t>
  </si>
  <si>
    <t>Prix de l'euro de rente au jour de la liquidation, jusqu'à la prise d'effet de la rente</t>
  </si>
  <si>
    <t>Prix de l'euro de rente retenu selon le choix en C4</t>
  </si>
  <si>
    <t>Capital</t>
  </si>
  <si>
    <t>Capital + Coût du premier renouvellement</t>
  </si>
  <si>
    <t>Âge échu à la capitalisation/date de fin de rente</t>
  </si>
  <si>
    <t>Tables stationnaires</t>
  </si>
  <si>
    <t>Taux 0,5% pour les deux. Tables stationnaires, sur tables INSEE 2020-2022, comme Gazette du palais 2025, mais avec des âges supplémentaires et la possibilité d'un sexe indéterminé. Tables prospectives : mêmes tables que Gaz Pal 2025, mais méthode de calcul différente, donc prix de l'euro de rente différent</t>
  </si>
  <si>
    <t>Montant total pour la période entre la consolidation et la liquidation (période échue)</t>
  </si>
  <si>
    <t>Total échu</t>
  </si>
  <si>
    <t>Total à échoir</t>
  </si>
  <si>
    <t>Montant du poste (total échu + à échoir)</t>
  </si>
  <si>
    <t>Prestation des tiers payeurs (échu + à échoir)</t>
  </si>
  <si>
    <t>Frais de logement adapté</t>
  </si>
  <si>
    <t>Pour des dépenses ponctuelles, choisir "Sans récurrence" dans la collone I (Périodicité)</t>
  </si>
  <si>
    <t>Frais de véhicule adapté</t>
  </si>
  <si>
    <t>ATP permanente</t>
  </si>
  <si>
    <t>Heures à payer (nb d'heures sur la période x nb jours dans l'année/365)</t>
  </si>
  <si>
    <t>Volume annuel : nombre d'heures par an x taux horaire x nb jours dans l'année</t>
  </si>
  <si>
    <t>Coût total annuel (Heures à payer x Taux horaire)</t>
  </si>
  <si>
    <t>Rente annuelle</t>
  </si>
  <si>
    <t>Période échue (rente annuelle x nb jours entre conso et liquidation /365,25)</t>
  </si>
  <si>
    <t>Durée entre conso et liquidation</t>
  </si>
  <si>
    <t>Capital pour la période à échoir</t>
  </si>
  <si>
    <t>PGPF</t>
  </si>
  <si>
    <t>Revenu de référence déterminé pour les PGPA</t>
  </si>
  <si>
    <t>Exemples de taux horaires sur Themia</t>
  </si>
  <si>
    <t>Revenu conservé (montant)</t>
  </si>
  <si>
    <t>Revenu conservé (périodicité)</t>
  </si>
  <si>
    <t>Revenu de référence sur la période échue</t>
  </si>
  <si>
    <t>Revenu conservé sur la période échue</t>
  </si>
  <si>
    <t>Perte sur la période échue</t>
  </si>
  <si>
    <t xml:space="preserve">Capitalisation jusqu'à l'âge renseigné : </t>
  </si>
  <si>
    <t>Capitalisation pour la vie entière</t>
  </si>
  <si>
    <t>Prix de l'euro de rente</t>
  </si>
  <si>
    <t>Perte annuelle à capitaliser</t>
  </si>
  <si>
    <t>Montant total du poste (échu + à échoir)</t>
  </si>
  <si>
    <t>Prestation des tiers payeurs (échu + à échoir)  : ex: rente AT</t>
  </si>
  <si>
    <t>Reliquat à imputer sur l'IP</t>
  </si>
  <si>
    <t>IP</t>
  </si>
  <si>
    <t>Perte de droits à la retraite</t>
  </si>
  <si>
    <t>Âge de départ à la retraite</t>
  </si>
  <si>
    <t>Estimation des pertes</t>
  </si>
  <si>
    <t>Périodicité des pertes</t>
  </si>
  <si>
    <t>Prix de l'euro de rente au jour du départ à la retraite, pour la vie entière</t>
  </si>
  <si>
    <t>Perte annuelle à compter de la retraite</t>
  </si>
  <si>
    <t>Autres composantes</t>
  </si>
  <si>
    <t>Intitulé de la composante</t>
  </si>
  <si>
    <t>Estimation (ex : 100€)</t>
  </si>
  <si>
    <t>Valeur sur la période échue</t>
  </si>
  <si>
    <t>Période à échoir : vie entière ?</t>
  </si>
  <si>
    <t>Période à échoir : jusqu'à l'âge renseigne ?</t>
  </si>
  <si>
    <t>Valeur annuelle à capitaliser</t>
  </si>
  <si>
    <t>Pour une évaluation forfaitaire ou sans périodicité (ex : frais de reconversion) saisissez directement une valeur dans la dernière colonne</t>
  </si>
  <si>
    <t>Augmentation de la pénibilité de l'emploi</t>
  </si>
  <si>
    <t>Dévalorisation sur le marché du travail et perte de chance pro</t>
  </si>
  <si>
    <t>Moindre intérêt porté aux tâches professionnelles</t>
  </si>
  <si>
    <t>Perte de lien social</t>
  </si>
  <si>
    <t>Montant du poste (Pertes de droits à la retraite + autres composantes)</t>
  </si>
  <si>
    <t>Reliquat de la créance du tiers payeur après imputation sur PGPF</t>
  </si>
  <si>
    <t>PSU</t>
  </si>
  <si>
    <t>Intitulé de la composante ou année concernée</t>
  </si>
  <si>
    <t>Pour une évaluation forfaitaire ou sans périodicité  saisissez directement une valeur dans la dernière colonne</t>
  </si>
  <si>
    <t>Nombre de période concernées (ex : 2 pour 2 mois)</t>
  </si>
  <si>
    <t>Montant total des postes patrimoniaux permanents</t>
  </si>
  <si>
    <t>Autres postes patrimoniaux permanents</t>
  </si>
  <si>
    <t>Préjudices extrapatrimoniaux permanents</t>
  </si>
  <si>
    <t>Déficit fonctionnel permanent</t>
  </si>
  <si>
    <t>Valeurs du point d'AIPP, référentiel intercours</t>
  </si>
  <si>
    <t>0 à 10 ans</t>
  </si>
  <si>
    <t>11 à 20 ans</t>
  </si>
  <si>
    <t>21 à 30 ans</t>
  </si>
  <si>
    <t>31 à 40 ans</t>
  </si>
  <si>
    <t>41 à 50 ans</t>
  </si>
  <si>
    <t>51 à 60 ans</t>
  </si>
  <si>
    <t>61 à 70 ans</t>
  </si>
  <si>
    <t>71 à 80 ans</t>
  </si>
  <si>
    <t>81 ans et plus</t>
  </si>
  <si>
    <t>âge de la victime à la conso</t>
  </si>
  <si>
    <t>Prix du point</t>
  </si>
  <si>
    <t>Somme totale</t>
  </si>
  <si>
    <t>Méthode au point (référentiel intercours)</t>
  </si>
  <si>
    <t>Troubles dans les conditions d'existence</t>
  </si>
  <si>
    <t>Souffrances permanentes</t>
  </si>
  <si>
    <t>DE 1 à 5%</t>
  </si>
  <si>
    <t>6 à 10%</t>
  </si>
  <si>
    <t>11 à 15%</t>
  </si>
  <si>
    <t>16 à 20%</t>
  </si>
  <si>
    <t>21 à 25%</t>
  </si>
  <si>
    <t>26 à 30%</t>
  </si>
  <si>
    <t>31 à 35%</t>
  </si>
  <si>
    <t>36 à 40%</t>
  </si>
  <si>
    <t>41 à 45%</t>
  </si>
  <si>
    <t>46 à 50%</t>
  </si>
  <si>
    <t>51 à 55%</t>
  </si>
  <si>
    <t>56 à 60%</t>
  </si>
  <si>
    <t>61 à 65%</t>
  </si>
  <si>
    <t>66 à 70%</t>
  </si>
  <si>
    <t>71 à 75%</t>
  </si>
  <si>
    <t>76 à 80%</t>
  </si>
  <si>
    <t>81 à 85%</t>
  </si>
  <si>
    <t>86 à 90%</t>
  </si>
  <si>
    <t>91 à 95%</t>
  </si>
  <si>
    <t>96% plus</t>
  </si>
  <si>
    <t>Méthode au jour</t>
  </si>
  <si>
    <t>Nom du sous poste</t>
  </si>
  <si>
    <t>TCE</t>
  </si>
  <si>
    <t>Prix de journée</t>
  </si>
  <si>
    <t>Incapacité fonctionnelle</t>
  </si>
  <si>
    <t>Prix de base</t>
  </si>
  <si>
    <t>Rappel : taux d'AIPP</t>
  </si>
  <si>
    <t>Taux de DFP ou d'AIPP</t>
  </si>
  <si>
    <t>Prix de journée (prix de base*taux AIPP^1,5)</t>
  </si>
  <si>
    <t>Nombre de jours entre consolidation et liquidation</t>
  </si>
  <si>
    <t>Somme pour la période échue</t>
  </si>
  <si>
    <t>Espérance de vie de la victime en jours, à la liquidation</t>
  </si>
  <si>
    <t>Somme pour la période à échoir</t>
  </si>
  <si>
    <t>Total (échu + à échoir)</t>
  </si>
  <si>
    <t>Suggestion de prix de journée de l'incapacité fonctionnelle (méthode au jour)</t>
  </si>
  <si>
    <t>Sur cette méthode, voir C. Quézel-Ambrunaz, Le droit du dommage corporel, Lextenso, 2ème ed, n° 243</t>
  </si>
  <si>
    <t>Au jour</t>
  </si>
  <si>
    <t>Préjudice d'agrément</t>
  </si>
  <si>
    <t>Activité concernée</t>
  </si>
  <si>
    <t>Pratique par période</t>
  </si>
  <si>
    <t>Valeur accordée à une pratique</t>
  </si>
  <si>
    <t>Nombre de pratiques par an</t>
  </si>
  <si>
    <t>Valeur accordée à la pratique annuelle</t>
  </si>
  <si>
    <t>Somme pour la période échue (valeur annuelle x nb jours entre conso et liquidation /365,25)</t>
  </si>
  <si>
    <t xml:space="preserve">Activité pratiquée à vie ? </t>
  </si>
  <si>
    <t>ou âge d'exercice de l'activité</t>
  </si>
  <si>
    <t>Nombre d'années de pratique à compter de la liquidation</t>
  </si>
  <si>
    <t>Préjudice esthétique permanent</t>
  </si>
  <si>
    <t>Montant du poste</t>
  </si>
  <si>
    <t>Evaluation fofaitaire</t>
  </si>
  <si>
    <t>Préjudice sexuel</t>
  </si>
  <si>
    <t xml:space="preserve">Voir les données  de Themia:  </t>
  </si>
  <si>
    <t>Evaluation de la perte de chance</t>
  </si>
  <si>
    <t>Projets de vie non réalisés</t>
  </si>
  <si>
    <t>Vie de couple</t>
  </si>
  <si>
    <t>Enfants</t>
  </si>
  <si>
    <t>Valeur accordée à chaque projet</t>
  </si>
  <si>
    <t>Compte tenu de l'âge, des séquelles… chances restantes de réalisation</t>
  </si>
  <si>
    <t>Compte tenu de l'âge,… chances de réalisation avant l'accident</t>
  </si>
  <si>
    <t>Perte de chances</t>
  </si>
  <si>
    <t>Montant indemnitaire (Valeur accordée x Chances perdues)</t>
  </si>
  <si>
    <t>Préjudice d'établissement</t>
  </si>
  <si>
    <t>Autres postes extrapatrimoniaux permanents</t>
  </si>
  <si>
    <t>Préjudice permanent exceptionnel</t>
  </si>
  <si>
    <t>Montant total des postes extrapatrimoniaux permanents</t>
  </si>
  <si>
    <t>Saisir le montant des préjudices liés à des pathologies évolutives</t>
  </si>
  <si>
    <t>Préjudices  liés à des pathologies évolutives</t>
  </si>
  <si>
    <t>Postes des victimes indirectes en cas de décès de la victime directe</t>
  </si>
  <si>
    <t>Frais d'obsèques</t>
  </si>
  <si>
    <t>Perte de revenus des proches</t>
  </si>
  <si>
    <t>Revenus du foyer avant le décès</t>
  </si>
  <si>
    <t>Titulaire / Nom du revenu</t>
  </si>
  <si>
    <t>Revenu annuel avant impôt</t>
  </si>
  <si>
    <t>Revenu annuel du foyer avant le décès</t>
  </si>
  <si>
    <t>Soustraction de la part d'autoconsommation de la victime décédée</t>
  </si>
  <si>
    <t>Rappel du revenu annuel du foyer</t>
  </si>
  <si>
    <t>Part d'autoconsommation de la victime</t>
  </si>
  <si>
    <t>Part restant aux autres membres du foyer</t>
  </si>
  <si>
    <t>Revenus conservés par le foyer après le décès</t>
  </si>
  <si>
    <t>Revenu conservé par le foyer après le décès</t>
  </si>
  <si>
    <t>Attention, dans sa version actuelle, ce tableur ne prend en charge que le décès de la victime survenant au jour de l'accident ou dans une période très proche, mais non le décès survenant entre la consolidation et la liquidation</t>
  </si>
  <si>
    <t>Âges au jour de la liquidation</t>
  </si>
  <si>
    <t>Victime décédée</t>
  </si>
  <si>
    <t>Conjoint survivant</t>
  </si>
  <si>
    <t>Sexe</t>
  </si>
  <si>
    <t>Enfant 1</t>
  </si>
  <si>
    <t>Enfant 2</t>
  </si>
  <si>
    <t>Enfant 3</t>
  </si>
  <si>
    <t>Enfant 4</t>
  </si>
  <si>
    <t>Enfant 5</t>
  </si>
  <si>
    <t>Détermination des prix de l'euro de rente</t>
  </si>
  <si>
    <t>Âge de fin de soutien financier</t>
  </si>
  <si>
    <t>Prix de l'euro de rente à retenir</t>
  </si>
  <si>
    <t>Préjudice viager du foyer</t>
  </si>
  <si>
    <t>Prix de l'euro de rente retenu (plus faible au sein du couple)</t>
  </si>
  <si>
    <t>Perte annuelle du foyer (rappel)</t>
  </si>
  <si>
    <t>Perte annuelle du foyer (Part restante - revenu conservé)</t>
  </si>
  <si>
    <t>Nombre d'années entre l'accident et la liquidation</t>
  </si>
  <si>
    <t>Perte échue</t>
  </si>
  <si>
    <t>Perte à échoir</t>
  </si>
  <si>
    <t>Préjudice viager du foyer (perte échue+perte à échoir)</t>
  </si>
  <si>
    <t>Part de la perte annuelle absorbée par chaque enfant (en %)</t>
  </si>
  <si>
    <t>Part annuelle de chaque enfant en €</t>
  </si>
  <si>
    <t>Nombre d'années en l'accident et la liquidation</t>
  </si>
  <si>
    <t>Prix de l'euro de rente (rappel)</t>
  </si>
  <si>
    <t>Perte pour l'ensemble des enfants</t>
  </si>
  <si>
    <t>Préjudice de chaque enfant</t>
  </si>
  <si>
    <t>Préjudice du conjoint survivant</t>
  </si>
  <si>
    <t>Perte totale  pour chaque enfant (échue+à échoir)</t>
  </si>
  <si>
    <t>Perte du conjoint (préjudice viager du foyer - perte pour l'ensemble des enfants)</t>
  </si>
  <si>
    <t>Au conjoint</t>
  </si>
  <si>
    <t>à Chaque enfant</t>
  </si>
  <si>
    <t>Aux victimes indirectes</t>
  </si>
  <si>
    <t>Frais divers des proches</t>
  </si>
  <si>
    <t>Montant de la dépense après revalorisation éventuelle</t>
  </si>
  <si>
    <t>Autres postes patrimoniaux des proches</t>
  </si>
  <si>
    <t>Préjudice d'accompagnement</t>
  </si>
  <si>
    <t>Nom de la victime indirecte</t>
  </si>
  <si>
    <t>Les données de Themia, en fonction de la relation</t>
  </si>
  <si>
    <t>Relation avec la victime directe</t>
  </si>
  <si>
    <t>Conjoint(e)</t>
  </si>
  <si>
    <t>Préjudice d'affection</t>
  </si>
  <si>
    <t>Rappel : âge de la victime au jour de l'accident</t>
  </si>
  <si>
    <t>(INSEE T68 FE 2020-2022)</t>
  </si>
  <si>
    <t>Espérance de vie au jour de l'accident, en années</t>
  </si>
  <si>
    <t>Espérance de vie au jour de l'accident en jours (années x 365,25)</t>
  </si>
  <si>
    <t>Sexe de la victime indirecte</t>
  </si>
  <si>
    <t>Date de naissance de la victime indirecte</t>
  </si>
  <si>
    <t>Âge de la victime indirecte au jour de l'accident</t>
  </si>
  <si>
    <t>Espérance de vie de la victime indirecte au jour de l'accident, en années</t>
  </si>
  <si>
    <t>Espérance de vie de la victime indirecte au jour de l'accident, en jours</t>
  </si>
  <si>
    <t>Plus faible des espérances de vie entre victime directe et indirecte</t>
  </si>
  <si>
    <t>Cette colonne peut avantageusement être remplacée par une espérance de vie sur 2 têtes : https://www.christian-jaumain.be/esperance-de-vie/calcul/index.php</t>
  </si>
  <si>
    <t>Estimation du préjudice au jour</t>
  </si>
  <si>
    <t>Montant du préjudice</t>
  </si>
  <si>
    <t>Autres postes des victimes indirectes</t>
  </si>
  <si>
    <t>Attente inquiète</t>
  </si>
  <si>
    <t>Montant total des postes de préjudice des proches en cas de décès</t>
  </si>
  <si>
    <t>Revenu de réf  du proche</t>
  </si>
  <si>
    <t>Période passée, entre l'accident et la liquidation</t>
  </si>
  <si>
    <t>Période future, à compter de la liquidation</t>
  </si>
  <si>
    <t>Revenu conservé sur la période (y compris ATP le cas échéant)</t>
  </si>
  <si>
    <t>Perte de revenu des proches (conjoint)</t>
  </si>
  <si>
    <t>Revenu de référence du conjoint de la victime directe</t>
  </si>
  <si>
    <t xml:space="preserve">Darte de naissance du conjoint de la victime directe </t>
  </si>
  <si>
    <t>Sexe du conjoint de la victime directe</t>
  </si>
  <si>
    <t>Âge du conjoint à la liquidation</t>
  </si>
  <si>
    <t>Perte annuelle à capitaliser (revenu de ref - revenu conservé)</t>
  </si>
  <si>
    <t>Revenu conservé, y compris ATP le cas échéant (périodicité)</t>
  </si>
  <si>
    <t>Total de la perte de revenus des proches (du conjoint) (période échue et à échoir)</t>
  </si>
  <si>
    <t>Nombre de jours entre l'accident et la liquidation</t>
  </si>
  <si>
    <t>Rappel : âge de la victime directe au jour de la liquidation</t>
  </si>
  <si>
    <t>Espérance de vie au jour de la liquidation, en années</t>
  </si>
  <si>
    <t>Espérance de vie au jour de la liquidation en jours (années x 365,25)</t>
  </si>
  <si>
    <t>Montant entre l'accident et la liquidation (période échue)</t>
  </si>
  <si>
    <t>Montant du préjudice à compter de la liquidation (période à échoir)</t>
  </si>
  <si>
    <t>Montant total du poste (Période échue + Période à échoir)</t>
  </si>
  <si>
    <t>Nom de la victime</t>
  </si>
  <si>
    <t>Montant total des postes</t>
  </si>
  <si>
    <t>NA</t>
  </si>
  <si>
    <t>Aide au calcul en dommage corporel, proposée par Christophe Quézel-Ambrunaz. L'utiliser implique d'avoir lu et accepté tout ce qui se trouve au lien ci-dessous.</t>
  </si>
  <si>
    <t>Cliquez ici</t>
  </si>
  <si>
    <t>Méthode 3</t>
  </si>
  <si>
    <t>Méthode habituelle</t>
  </si>
  <si>
    <t xml:space="preserve">Cette feuille de calcul ne doit pas être modifiée sans avoir une bonne raison de le faire ! </t>
  </si>
  <si>
    <t>Juillet</t>
  </si>
  <si>
    <t>Juin</t>
  </si>
  <si>
    <t>Mai</t>
  </si>
  <si>
    <t>Avril</t>
  </si>
  <si>
    <t>Mars</t>
  </si>
  <si>
    <t>Février</t>
  </si>
  <si>
    <t>Janvier</t>
  </si>
  <si>
    <t>Décembre</t>
  </si>
  <si>
    <t>Novembre</t>
  </si>
  <si>
    <t>Octobre</t>
  </si>
  <si>
    <t>Septembre</t>
  </si>
  <si>
    <t>Août</t>
  </si>
  <si>
    <t>Mois</t>
  </si>
  <si>
    <t>Insee Prix à la consommation (Ensemble, France, Hors Tabac) - Indice mensuel</t>
  </si>
  <si>
    <t xml:space="preserve">Table de mortalité en données triennales, France - Années de 2020 à 2022 </t>
  </si>
  <si>
    <t>Âge</t>
  </si>
  <si>
    <t>Femmes</t>
  </si>
  <si>
    <t>Hommes</t>
  </si>
  <si>
    <t>Nombre de survivants</t>
  </si>
  <si>
    <t>Quotient de mortalité (en âge en années révolues)</t>
  </si>
  <si>
    <t>Espérance de vie</t>
  </si>
  <si>
    <t>Nombre de survivantes</t>
  </si>
  <si>
    <t>Champ : France inclus Mayotte</t>
  </si>
  <si>
    <t>Source : Insee, statistiques de l'état civil, recensements et estimations de population</t>
  </si>
  <si>
    <t xml:space="preserve">Table de mortalité en données triennales, France - Années de 2023 à 2025 </t>
  </si>
  <si>
    <t>Résultat provisoire arrêté à fin 2025</t>
  </si>
  <si>
    <t>Source : Insee, statistiques et estimations d'état civil, recensements et estimations de population</t>
  </si>
  <si>
    <t>Choix de la table de mortalité</t>
  </si>
  <si>
    <t>Table 2020-2022</t>
  </si>
  <si>
    <t>Espérance de vie à la consolidation</t>
  </si>
  <si>
    <t>Espérance de vie à la liquidation</t>
  </si>
  <si>
    <t>Indéterminé</t>
  </si>
  <si>
    <t>Le DFT commence</t>
  </si>
  <si>
    <t>Lendemain de l'accident</t>
  </si>
  <si>
    <t>Note : L'IPC au-delà de décembre 2025 n'est pas encore connu; le calcul se fait sur la valeur de l'indice la plus proche connue (celle de novembre 2025) : elle est recopiée sur les mois suivants simplement pour faciliter les calculs</t>
  </si>
  <si>
    <t>Note : L'IPC de l'année 2026 n'est pas encore connu; le calcul se fait sur la valeur de l'indice la plus proche connue (celle de 2024) : elle est recopiée sur l'année 2025 simplement pour faciliter les calculs</t>
  </si>
  <si>
    <t>De nuit - passive</t>
  </si>
  <si>
    <t>Non spécialisée</t>
  </si>
  <si>
    <t>Spécialisée</t>
  </si>
  <si>
    <t>Montant du préjudice esthétique permanent</t>
  </si>
  <si>
    <t>Montant du préjudice sexuel</t>
  </si>
  <si>
    <t>Montant du préjudice d'établissement</t>
  </si>
  <si>
    <t>Enfant</t>
  </si>
  <si>
    <t>Parent</t>
  </si>
  <si>
    <t>Des suggestions pour établir le prix de journée figurent dans l'ouvrage C. Quézel-Ambrunaz, Le droit du dommage corporel, Lextenso, 3ème ed., n° 258</t>
  </si>
  <si>
    <t>Des suggestions pour établir le prix de journée figurent dans l'ouvrage C. Quézel-Ambrunaz, Le droit du dommage corporel, Lextenso, 2ème ed., n° 269</t>
  </si>
  <si>
    <t>Des suggestions cette méthode figurent dans l'ouvrage C. Quézel-Ambrunaz, Le droit du dommage corporel, Lextenso, 2ème ed., n° 275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</si>
</sst>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164" formatCode="_-* #,##0.00\ [$€-40C]_-;\-* #,##0.00\ [$€-40C]_-;_-* &quot;-&quot;??\ [$€-40C]_-;_-@_-"/>
    <numFmt numFmtId="165" formatCode="0.00000"/>
    <numFmt numFmtId="166" formatCode="0.0000"/>
    <numFmt numFmtId="167" formatCode="0.000"/>
    <numFmt numFmtId="168" formatCode="0.0"/>
    <numFmt numFmtId="169" formatCode="_-* #,##0\ &quot;€&quot;_-;\-* #,##0\ &quot;€&quot;_-;_-* &quot;-&quot;??\ &quot;€&quot;_-;_-@_-"/>
    <numFmt numFmtId="170" formatCode="_-* #,##0.000\ &quot;€&quot;_-;\-* #,##0.000\ &quot;€&quot;_-;_-* &quot;-&quot;???\ &quot;€&quot;_-;_-@_-"/>
    <numFmt numFmtId="171" formatCode="_-* #,##0.00\ &quot;€&quot;_-;\-* #,##0.00\ &quot;€&quot;_-;_-* &quot;-&quot;???\ &quot;€&quot;_-;_-@_-"/>
    <numFmt numFmtId="172" formatCode="[$-40C]mmm\-yy;@"/>
    <numFmt numFmtId="177" formatCode="#,##0&quot; &quot;"/>
    <numFmt numFmtId="178" formatCode="#,##0.00&quot; &quot;"/>
  </numFmts>
  <fonts count="32" x14ac:knownFonts="1">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0"/>
      <color theme="1"/>
      <name val="Aptos Narrow"/>
      <family val="2"/>
      <scheme val="minor"/>
    </font>
    <font>
      <sz val="9"/>
      <color theme="1"/>
      <name val="Aptos Narrow"/>
      <family val="2"/>
      <scheme val="minor"/>
    </font>
    <font>
      <sz val="10"/>
      <name val="Arial"/>
      <family val="2"/>
    </font>
    <font>
      <sz val="10"/>
      <color rgb="FF000000"/>
      <name val="Arial"/>
      <family val="2"/>
    </font>
    <font>
      <sz val="8"/>
      <color theme="1"/>
      <name val="Aptos Narrow"/>
      <family val="2"/>
      <scheme val="minor"/>
    </font>
    <font>
      <b/>
      <i/>
      <sz val="10"/>
      <color theme="1"/>
      <name val="Aptos Narrow"/>
      <family val="2"/>
      <scheme val="minor"/>
    </font>
    <font>
      <u/>
      <sz val="11"/>
      <color theme="10"/>
      <name val="Aptos Narrow"/>
      <family val="2"/>
      <scheme val="minor"/>
    </font>
    <font>
      <sz val="11"/>
      <color indexed="8"/>
      <name val="Aptos Narrow"/>
      <family val="2"/>
      <scheme val="minor"/>
    </font>
    <font>
      <b/>
      <u/>
      <sz val="12"/>
      <color theme="10"/>
      <name val="Aptos Narrow"/>
      <family val="2"/>
      <scheme val="minor"/>
    </font>
    <font>
      <b/>
      <sz val="10"/>
      <color theme="1"/>
      <name val="Aptos Narrow"/>
      <family val="2"/>
      <scheme val="minor"/>
    </font>
    <font>
      <b/>
      <sz val="11"/>
      <color theme="2" tint="-0.249977111117893"/>
      <name val="Aptos Narrow"/>
      <family val="2"/>
      <scheme val="minor"/>
    </font>
    <font>
      <sz val="11"/>
      <color theme="2" tint="-0.249977111117893"/>
      <name val="Aptos Narrow"/>
      <family val="2"/>
      <scheme val="minor"/>
    </font>
    <font>
      <sz val="10"/>
      <color rgb="FF000000"/>
      <name val="Times New Roman"/>
      <family val="1"/>
    </font>
    <font>
      <sz val="10"/>
      <color rgb="FF000000"/>
      <name val="Times New Roman"/>
      <family val="1"/>
    </font>
    <font>
      <b/>
      <sz val="11"/>
      <color rgb="FFFF0000"/>
      <name val="Aptos Narrow"/>
      <family val="2"/>
      <scheme val="minor"/>
    </font>
    <font>
      <b/>
      <sz val="9"/>
      <color theme="1"/>
      <name val="Calibri"/>
      <family val="2"/>
    </font>
    <font>
      <b/>
      <sz val="9"/>
      <color rgb="FF000000"/>
      <name val="Calibri"/>
      <family val="2"/>
    </font>
    <font>
      <sz val="9"/>
      <color rgb="FF000000"/>
      <name val="Calibri"/>
      <family val="2"/>
    </font>
    <font>
      <sz val="9"/>
      <color theme="1"/>
      <name val="Calibri"/>
      <family val="2"/>
    </font>
    <font>
      <b/>
      <sz val="7"/>
      <color theme="1"/>
      <name val="Calibri"/>
      <family val="2"/>
    </font>
    <font>
      <sz val="8"/>
      <name val="Aptos Narrow"/>
      <family val="2"/>
      <scheme val="minor"/>
    </font>
    <font>
      <i/>
      <sz val="11"/>
      <color theme="1"/>
      <name val="Aptos Narrow"/>
      <family val="2"/>
      <scheme val="minor"/>
    </font>
    <font>
      <sz val="11"/>
      <name val="Aptos Narrow"/>
      <family val="2"/>
      <scheme val="minor"/>
    </font>
    <font>
      <sz val="10"/>
      <name val="Arial"/>
    </font>
    <font>
      <sz val="10"/>
      <color indexed="8"/>
      <name val="Arial"/>
      <family val="2"/>
    </font>
    <font>
      <b/>
      <sz val="10"/>
      <name val="Arial"/>
      <family val="2"/>
    </font>
    <font>
      <b/>
      <sz val="10"/>
      <color rgb="FF000000"/>
      <name val="Arial"/>
      <family val="2"/>
    </font>
    <font>
      <i/>
      <sz val="11"/>
      <color theme="1"/>
      <name val="Calibri"/>
      <family val="2"/>
      <charset val="1"/>
    </font>
  </fonts>
  <fills count="11">
    <fill>
      <patternFill patternType="none"/>
    </fill>
    <fill>
      <patternFill patternType="gray125"/>
    </fill>
    <fill>
      <patternFill patternType="solid">
        <fgColor rgb="FF99FFCC"/>
        <bgColor indexed="64"/>
      </patternFill>
    </fill>
    <fill>
      <patternFill patternType="solid">
        <fgColor theme="3" tint="0.89999084444715716"/>
        <bgColor indexed="64"/>
      </patternFill>
    </fill>
    <fill>
      <patternFill patternType="solid">
        <fgColor rgb="FFFFFFFF"/>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rgb="FFF2F2F2"/>
        <bgColor indexed="64"/>
      </patternFill>
    </fill>
    <fill>
      <patternFill patternType="solid">
        <fgColor rgb="FF00B0F0"/>
        <bgColor indexed="64"/>
      </patternFill>
    </fill>
    <fill>
      <patternFill patternType="solid">
        <fgColor theme="7" tint="0.79998168889431442"/>
        <bgColor indexed="64"/>
      </patternFill>
    </fill>
  </fills>
  <borders count="22">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C00000"/>
      </left>
      <right style="medium">
        <color rgb="FFC00000"/>
      </right>
      <top style="medium">
        <color rgb="FFC00000"/>
      </top>
      <bottom style="medium">
        <color rgb="FFC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rgb="FFC00000"/>
      </left>
      <right/>
      <top style="medium">
        <color rgb="FFC00000"/>
      </top>
      <bottom style="medium">
        <color rgb="FFC00000"/>
      </bottom>
      <diagonal/>
    </border>
    <border>
      <left style="medium">
        <color rgb="FFC00000"/>
      </left>
      <right style="thin">
        <color indexed="64"/>
      </right>
      <top style="medium">
        <color rgb="FFC00000"/>
      </top>
      <bottom style="medium">
        <color rgb="FFC00000"/>
      </bottom>
      <diagonal/>
    </border>
    <border>
      <left/>
      <right/>
      <top/>
      <bottom style="medium">
        <color rgb="FF7F7F7F"/>
      </bottom>
      <diagonal/>
    </border>
    <border>
      <left/>
      <right style="medium">
        <color rgb="FF7F7F7F"/>
      </right>
      <top/>
      <bottom/>
      <diagonal/>
    </border>
    <border>
      <left style="thin">
        <color indexed="64"/>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rgb="FF000000"/>
      </bottom>
      <diagonal/>
    </border>
    <border>
      <left style="thin">
        <color auto="1"/>
      </left>
      <right style="thin">
        <color auto="1"/>
      </right>
      <top/>
      <bottom style="thin">
        <color rgb="FF000000"/>
      </bottom>
      <diagonal/>
    </border>
    <border>
      <left style="thin">
        <color auto="1"/>
      </left>
      <right style="thin">
        <color auto="1"/>
      </right>
      <top style="thin">
        <color rgb="FF000000"/>
      </top>
      <bottom/>
      <diagonal/>
    </border>
    <border>
      <left style="thin">
        <color auto="1"/>
      </left>
      <right style="thin">
        <color auto="1"/>
      </right>
      <top/>
      <bottom style="thin">
        <color auto="1"/>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6" fillId="0" borderId="0"/>
    <xf numFmtId="0" fontId="10" fillId="0" borderId="0" applyNumberFormat="0" applyFill="0" applyBorder="0" applyAlignment="0" applyProtection="0"/>
    <xf numFmtId="0" fontId="11" fillId="0" borderId="0"/>
    <xf numFmtId="0" fontId="16" fillId="0" borderId="0"/>
    <xf numFmtId="0" fontId="17" fillId="0" borderId="0"/>
    <xf numFmtId="0" fontId="27" fillId="0" borderId="0"/>
    <xf numFmtId="0" fontId="1" fillId="0" borderId="0"/>
    <xf numFmtId="0" fontId="1" fillId="0" borderId="0"/>
    <xf numFmtId="0" fontId="1" fillId="0" borderId="0"/>
    <xf numFmtId="0" fontId="1" fillId="0" borderId="0"/>
  </cellStyleXfs>
  <cellXfs count="188">
    <xf numFmtId="0" fontId="0" fillId="0" borderId="0" xfId="0"/>
    <xf numFmtId="0" fontId="0" fillId="0" borderId="0" xfId="0" applyAlignment="1">
      <alignment horizontal="right"/>
    </xf>
    <xf numFmtId="14" fontId="0" fillId="2" borderId="0" xfId="0" applyNumberFormat="1" applyFill="1"/>
    <xf numFmtId="0" fontId="0" fillId="2" borderId="0" xfId="0" applyFill="1"/>
    <xf numFmtId="14" fontId="0" fillId="2" borderId="0" xfId="0" applyNumberFormat="1" applyFill="1" applyAlignment="1">
      <alignment horizontal="right"/>
    </xf>
    <xf numFmtId="0" fontId="0" fillId="3" borderId="0" xfId="0" applyFill="1"/>
    <xf numFmtId="0" fontId="5" fillId="0" borderId="0" xfId="0" applyFont="1" applyAlignment="1">
      <alignment horizontal="right" wrapText="1"/>
    </xf>
    <xf numFmtId="0" fontId="6" fillId="0" borderId="0" xfId="3" applyAlignment="1">
      <alignment horizontal="center"/>
    </xf>
    <xf numFmtId="0" fontId="7" fillId="4" borderId="1" xfId="3" applyFont="1" applyFill="1" applyBorder="1" applyAlignment="1">
      <alignment horizontal="center" vertical="center" wrapText="1"/>
    </xf>
    <xf numFmtId="0" fontId="8" fillId="0" borderId="0" xfId="0" applyFont="1"/>
    <xf numFmtId="2" fontId="0" fillId="0" borderId="0" xfId="0" applyNumberFormat="1"/>
    <xf numFmtId="2" fontId="0" fillId="3" borderId="0" xfId="0" applyNumberFormat="1" applyFill="1"/>
    <xf numFmtId="9" fontId="0" fillId="2" borderId="0" xfId="2" applyFont="1" applyFill="1"/>
    <xf numFmtId="0" fontId="9" fillId="0" borderId="0" xfId="0" applyFont="1"/>
    <xf numFmtId="14" fontId="0" fillId="0" borderId="0" xfId="0" applyNumberFormat="1" applyAlignment="1">
      <alignment horizontal="right"/>
    </xf>
    <xf numFmtId="164" fontId="0" fillId="0" borderId="6" xfId="1" applyNumberFormat="1" applyFont="1" applyBorder="1"/>
    <xf numFmtId="0" fontId="4" fillId="0" borderId="0" xfId="0" applyFont="1" applyAlignment="1">
      <alignment horizontal="right"/>
    </xf>
    <xf numFmtId="0" fontId="2" fillId="0" borderId="0" xfId="0" applyFont="1"/>
    <xf numFmtId="0" fontId="3" fillId="0" borderId="0" xfId="0" applyFont="1"/>
    <xf numFmtId="44" fontId="0" fillId="0" borderId="6" xfId="1" applyFont="1" applyBorder="1"/>
    <xf numFmtId="0" fontId="0" fillId="0" borderId="0" xfId="0" applyAlignment="1">
      <alignment wrapText="1"/>
    </xf>
    <xf numFmtId="0" fontId="5" fillId="0" borderId="0" xfId="0" applyFont="1" applyAlignment="1">
      <alignment wrapText="1"/>
    </xf>
    <xf numFmtId="0" fontId="0" fillId="5" borderId="0" xfId="0" applyFill="1" applyAlignment="1">
      <alignment vertical="center" wrapText="1"/>
    </xf>
    <xf numFmtId="0" fontId="5" fillId="5" borderId="0" xfId="0" applyFont="1" applyFill="1" applyAlignment="1">
      <alignment vertical="center" wrapText="1"/>
    </xf>
    <xf numFmtId="0" fontId="8" fillId="5" borderId="0" xfId="0" applyFont="1" applyFill="1" applyAlignment="1">
      <alignment vertical="center" wrapText="1"/>
    </xf>
    <xf numFmtId="44" fontId="0" fillId="2" borderId="0" xfId="1" applyFont="1" applyFill="1"/>
    <xf numFmtId="44" fontId="0" fillId="0" borderId="0" xfId="0" applyNumberFormat="1"/>
    <xf numFmtId="44" fontId="0" fillId="3" borderId="0" xfId="1" applyFont="1" applyFill="1"/>
    <xf numFmtId="44" fontId="0" fillId="3" borderId="0" xfId="0" applyNumberFormat="1" applyFill="1"/>
    <xf numFmtId="14" fontId="0" fillId="3" borderId="0" xfId="1" applyNumberFormat="1" applyFont="1" applyFill="1"/>
    <xf numFmtId="0" fontId="3" fillId="0" borderId="0" xfId="0" applyFont="1" applyAlignment="1">
      <alignment horizontal="center"/>
    </xf>
    <xf numFmtId="0" fontId="0" fillId="2" borderId="0" xfId="1" applyNumberFormat="1" applyFont="1" applyFill="1"/>
    <xf numFmtId="1" fontId="0" fillId="3" borderId="0" xfId="1" applyNumberFormat="1" applyFont="1" applyFill="1"/>
    <xf numFmtId="0" fontId="5" fillId="6" borderId="0" xfId="0" applyFont="1" applyFill="1"/>
    <xf numFmtId="0" fontId="10" fillId="6" borderId="0" xfId="4" applyFill="1"/>
    <xf numFmtId="0" fontId="0" fillId="6" borderId="0" xfId="0" applyFill="1"/>
    <xf numFmtId="14" fontId="0" fillId="0" borderId="0" xfId="0" applyNumberFormat="1"/>
    <xf numFmtId="0" fontId="0" fillId="5" borderId="0" xfId="0" applyFill="1"/>
    <xf numFmtId="0" fontId="0" fillId="5" borderId="0" xfId="0" applyFill="1" applyAlignment="1">
      <alignment wrapText="1"/>
    </xf>
    <xf numFmtId="0" fontId="4" fillId="5" borderId="0" xfId="0" applyFont="1" applyFill="1" applyAlignment="1">
      <alignment vertical="center" wrapText="1"/>
    </xf>
    <xf numFmtId="165" fontId="0" fillId="0" borderId="0" xfId="0" applyNumberFormat="1"/>
    <xf numFmtId="166" fontId="0" fillId="0" borderId="0" xfId="0" applyNumberFormat="1"/>
    <xf numFmtId="167" fontId="0" fillId="0" borderId="0" xfId="0" applyNumberFormat="1"/>
    <xf numFmtId="168" fontId="0" fillId="0" borderId="0" xfId="0" applyNumberFormat="1"/>
    <xf numFmtId="164" fontId="0" fillId="0" borderId="0" xfId="0" applyNumberFormat="1"/>
    <xf numFmtId="164" fontId="0" fillId="3" borderId="0" xfId="0" applyNumberFormat="1" applyFill="1"/>
    <xf numFmtId="44" fontId="0" fillId="0" borderId="0" xfId="1" applyFont="1" applyBorder="1"/>
    <xf numFmtId="0" fontId="0" fillId="0" borderId="0" xfId="0" applyAlignment="1">
      <alignment vertical="center" wrapText="1"/>
    </xf>
    <xf numFmtId="0" fontId="0" fillId="5" borderId="0" xfId="0" applyFill="1" applyAlignment="1">
      <alignment vertical="center"/>
    </xf>
    <xf numFmtId="0" fontId="0" fillId="0" borderId="0" xfId="0" applyAlignment="1">
      <alignment vertical="center"/>
    </xf>
    <xf numFmtId="0" fontId="0" fillId="2" borderId="7" xfId="0" applyFill="1" applyBorder="1"/>
    <xf numFmtId="44" fontId="0" fillId="2" borderId="7" xfId="1" applyFont="1" applyFill="1" applyBorder="1"/>
    <xf numFmtId="0" fontId="8" fillId="5" borderId="0" xfId="0" applyFont="1" applyFill="1" applyAlignment="1">
      <alignment wrapText="1"/>
    </xf>
    <xf numFmtId="0" fontId="0" fillId="6" borderId="0" xfId="0" applyFill="1" applyAlignment="1">
      <alignment vertical="center" wrapText="1"/>
    </xf>
    <xf numFmtId="0" fontId="3" fillId="6" borderId="0" xfId="0" applyFont="1" applyFill="1"/>
    <xf numFmtId="0" fontId="3" fillId="6" borderId="0" xfId="0" applyFont="1" applyFill="1" applyAlignment="1">
      <alignment wrapText="1"/>
    </xf>
    <xf numFmtId="44" fontId="0" fillId="7" borderId="0" xfId="0" applyNumberFormat="1" applyFill="1"/>
    <xf numFmtId="0" fontId="10" fillId="6" borderId="0" xfId="4" applyFill="1" applyAlignment="1">
      <alignment vertical="center" wrapText="1"/>
    </xf>
    <xf numFmtId="0" fontId="3" fillId="0" borderId="0" xfId="0" applyFont="1" applyAlignment="1">
      <alignment wrapText="1"/>
    </xf>
    <xf numFmtId="44" fontId="0" fillId="0" borderId="11" xfId="1" applyFont="1" applyBorder="1"/>
    <xf numFmtId="44" fontId="0" fillId="0" borderId="12" xfId="1" applyFont="1" applyBorder="1"/>
    <xf numFmtId="0" fontId="13" fillId="0" borderId="0" xfId="0" applyFont="1" applyAlignment="1">
      <alignment horizontal="center"/>
    </xf>
    <xf numFmtId="0" fontId="0" fillId="0" borderId="0" xfId="0" applyAlignment="1">
      <alignment horizontal="left"/>
    </xf>
    <xf numFmtId="0" fontId="3" fillId="2" borderId="0" xfId="0" applyFont="1" applyFill="1" applyAlignment="1">
      <alignment horizontal="center"/>
    </xf>
    <xf numFmtId="0" fontId="14" fillId="0" borderId="0" xfId="0" applyFont="1"/>
    <xf numFmtId="0" fontId="15" fillId="0" borderId="0" xfId="0" applyFont="1"/>
    <xf numFmtId="14" fontId="0" fillId="2" borderId="0" xfId="1" applyNumberFormat="1" applyFont="1" applyFill="1"/>
    <xf numFmtId="14" fontId="0" fillId="3" borderId="0" xfId="0" applyNumberFormat="1" applyFill="1"/>
    <xf numFmtId="0" fontId="0" fillId="3" borderId="0" xfId="1" applyNumberFormat="1" applyFont="1" applyFill="1"/>
    <xf numFmtId="0" fontId="3" fillId="0" borderId="0" xfId="0" applyFont="1" applyAlignment="1">
      <alignment horizontal="right"/>
    </xf>
    <xf numFmtId="1" fontId="3" fillId="0" borderId="0" xfId="0" applyNumberFormat="1" applyFont="1"/>
    <xf numFmtId="167" fontId="0" fillId="3" borderId="0" xfId="0" applyNumberFormat="1" applyFill="1"/>
    <xf numFmtId="0" fontId="15" fillId="5" borderId="0" xfId="0" applyFont="1" applyFill="1" applyAlignment="1">
      <alignment vertical="center" wrapText="1"/>
    </xf>
    <xf numFmtId="0" fontId="8" fillId="0" borderId="0" xfId="0" applyFont="1" applyAlignment="1">
      <alignment vertical="center" wrapText="1"/>
    </xf>
    <xf numFmtId="0" fontId="5" fillId="0" borderId="0" xfId="0" applyFont="1" applyAlignment="1">
      <alignment vertical="center" wrapText="1"/>
    </xf>
    <xf numFmtId="44" fontId="0" fillId="0" borderId="0" xfId="1" applyFont="1" applyFill="1"/>
    <xf numFmtId="168" fontId="0" fillId="3" borderId="0" xfId="0" applyNumberFormat="1" applyFill="1"/>
    <xf numFmtId="0" fontId="3" fillId="3" borderId="0" xfId="0" applyFont="1" applyFill="1" applyAlignment="1">
      <alignment horizontal="right"/>
    </xf>
    <xf numFmtId="44" fontId="0" fillId="3" borderId="0" xfId="0" applyNumberFormat="1" applyFill="1" applyAlignment="1">
      <alignment wrapText="1"/>
    </xf>
    <xf numFmtId="0" fontId="0" fillId="2" borderId="0" xfId="0" applyFill="1">
      <extLst>
        <ext xmlns:xfpb="http://schemas.microsoft.com/office/spreadsheetml/2022/featurepropertybag" uri="{C7286773-470A-42A8-94C5-96B5CB345126}">
          <xfpb:xfComplement i="0"/>
        </ext>
      </extLst>
    </xf>
    <xf numFmtId="0" fontId="4" fillId="2" borderId="0" xfId="0" applyFont="1" applyFill="1"/>
    <xf numFmtId="9" fontId="0" fillId="3" borderId="0" xfId="0" applyNumberFormat="1" applyFill="1"/>
    <xf numFmtId="0" fontId="12" fillId="0" borderId="0" xfId="4" applyFont="1" applyFill="1"/>
    <xf numFmtId="0" fontId="20" fillId="8" borderId="13" xfId="0" applyFont="1" applyFill="1" applyBorder="1" applyAlignment="1">
      <alignment vertical="center" wrapText="1"/>
    </xf>
    <xf numFmtId="0" fontId="19" fillId="0" borderId="13" xfId="0" applyFont="1" applyBorder="1" applyAlignment="1">
      <alignment vertical="center" wrapText="1"/>
    </xf>
    <xf numFmtId="0" fontId="20" fillId="8" borderId="14" xfId="0" applyFont="1" applyFill="1" applyBorder="1" applyAlignment="1">
      <alignment vertical="center" wrapText="1"/>
    </xf>
    <xf numFmtId="0" fontId="19" fillId="0" borderId="14" xfId="0" applyFont="1" applyBorder="1" applyAlignment="1">
      <alignment vertical="center" wrapText="1"/>
    </xf>
    <xf numFmtId="0" fontId="23" fillId="0" borderId="14" xfId="0" applyFont="1" applyBorder="1" applyAlignment="1">
      <alignment vertical="center" wrapText="1"/>
    </xf>
    <xf numFmtId="0" fontId="23" fillId="8" borderId="0" xfId="0" applyFont="1" applyFill="1" applyAlignment="1">
      <alignment vertical="center" wrapText="1"/>
    </xf>
    <xf numFmtId="0" fontId="23" fillId="0" borderId="0" xfId="0" applyFont="1" applyAlignment="1">
      <alignment vertical="center" wrapText="1"/>
    </xf>
    <xf numFmtId="0" fontId="23" fillId="0" borderId="0" xfId="0" applyFont="1" applyAlignment="1">
      <alignment horizontal="center" vertical="center" wrapText="1"/>
    </xf>
    <xf numFmtId="2" fontId="21" fillId="8" borderId="0" xfId="0" applyNumberFormat="1" applyFont="1" applyFill="1" applyAlignment="1">
      <alignment vertical="center" wrapText="1"/>
    </xf>
    <xf numFmtId="1" fontId="21" fillId="8" borderId="0" xfId="0" applyNumberFormat="1" applyFont="1" applyFill="1" applyAlignment="1">
      <alignment vertical="center" wrapText="1"/>
    </xf>
    <xf numFmtId="1" fontId="20" fillId="8" borderId="0" xfId="0" applyNumberFormat="1" applyFont="1" applyFill="1" applyAlignment="1">
      <alignment horizontal="center" vertical="center" wrapText="1"/>
    </xf>
    <xf numFmtId="1" fontId="22" fillId="0" borderId="0" xfId="0" applyNumberFormat="1" applyFont="1" applyAlignment="1">
      <alignment vertical="center" wrapText="1"/>
    </xf>
    <xf numFmtId="1" fontId="19" fillId="0" borderId="0" xfId="0" applyNumberFormat="1" applyFont="1" applyAlignment="1">
      <alignment horizontal="center" vertical="center" wrapText="1"/>
    </xf>
    <xf numFmtId="1" fontId="0" fillId="3" borderId="0" xfId="0" applyNumberFormat="1" applyFill="1"/>
    <xf numFmtId="44" fontId="0" fillId="2" borderId="6" xfId="1" applyFont="1" applyFill="1" applyBorder="1"/>
    <xf numFmtId="0" fontId="3" fillId="5" borderId="0" xfId="0" applyFont="1" applyFill="1" applyAlignment="1">
      <alignment vertical="center" wrapText="1"/>
    </xf>
    <xf numFmtId="170" fontId="0" fillId="3" borderId="0" xfId="0" applyNumberFormat="1" applyFill="1"/>
    <xf numFmtId="44" fontId="0" fillId="2" borderId="0" xfId="1" applyFont="1" applyFill="1" applyAlignment="1">
      <alignment vertical="center"/>
    </xf>
    <xf numFmtId="44" fontId="0" fillId="3" borderId="0" xfId="0" applyNumberFormat="1" applyFill="1" applyAlignment="1">
      <alignment vertical="center"/>
    </xf>
    <xf numFmtId="44" fontId="0" fillId="0" borderId="0" xfId="1" applyFont="1" applyFill="1" applyAlignment="1">
      <alignment vertical="center"/>
    </xf>
    <xf numFmtId="44" fontId="0" fillId="0" borderId="0" xfId="0" applyNumberFormat="1" applyAlignment="1">
      <alignment vertical="center"/>
    </xf>
    <xf numFmtId="171" fontId="0" fillId="3" borderId="0" xfId="0" applyNumberFormat="1" applyFill="1"/>
    <xf numFmtId="44" fontId="0" fillId="0" borderId="0" xfId="1" applyFont="1" applyFill="1" applyBorder="1"/>
    <xf numFmtId="44" fontId="0" fillId="0" borderId="15" xfId="1" applyFont="1" applyFill="1" applyBorder="1"/>
    <xf numFmtId="0" fontId="25" fillId="0" borderId="0" xfId="0" applyFont="1"/>
    <xf numFmtId="0" fontId="18" fillId="0" borderId="0" xfId="0" applyFont="1"/>
    <xf numFmtId="0" fontId="3" fillId="9" borderId="0" xfId="0" applyFont="1" applyFill="1"/>
    <xf numFmtId="0" fontId="3" fillId="9" borderId="0" xfId="0" applyFont="1" applyFill="1" applyAlignment="1">
      <alignment wrapText="1"/>
    </xf>
    <xf numFmtId="169" fontId="0" fillId="3" borderId="0" xfId="1" applyNumberFormat="1" applyFont="1" applyFill="1" applyAlignment="1">
      <alignment horizontal="right"/>
    </xf>
    <xf numFmtId="169" fontId="0" fillId="3" borderId="0" xfId="1" applyNumberFormat="1" applyFont="1" applyFill="1"/>
    <xf numFmtId="0" fontId="3" fillId="3" borderId="0" xfId="0" applyFont="1" applyFill="1" applyAlignment="1">
      <alignment wrapText="1"/>
    </xf>
    <xf numFmtId="14" fontId="0" fillId="0" borderId="0" xfId="0" applyNumberFormat="1" applyAlignment="1">
      <alignment vertical="center" wrapText="1"/>
    </xf>
    <xf numFmtId="172" fontId="0" fillId="0" borderId="0" xfId="0" applyNumberFormat="1"/>
    <xf numFmtId="0" fontId="2" fillId="0" borderId="0" xfId="0" applyFont="1" applyAlignment="1">
      <alignment vertical="center" wrapText="1"/>
    </xf>
    <xf numFmtId="0" fontId="0" fillId="10" borderId="0" xfId="0" applyFill="1"/>
    <xf numFmtId="0" fontId="7" fillId="4" borderId="2" xfId="3" applyFont="1" applyFill="1" applyBorder="1" applyAlignment="1">
      <alignment horizontal="center" vertical="center" wrapText="1"/>
    </xf>
    <xf numFmtId="0" fontId="7" fillId="4" borderId="3" xfId="3" applyFont="1" applyFill="1" applyBorder="1" applyAlignment="1">
      <alignment horizontal="center" vertical="center" wrapText="1"/>
    </xf>
    <xf numFmtId="0" fontId="7" fillId="4" borderId="4" xfId="3" applyFont="1" applyFill="1" applyBorder="1" applyAlignment="1">
      <alignment horizontal="center" vertical="center" wrapText="1"/>
    </xf>
    <xf numFmtId="0" fontId="7" fillId="4" borderId="5" xfId="3"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xf>
    <xf numFmtId="0" fontId="9" fillId="0" borderId="0" xfId="0" applyFont="1" applyAlignment="1">
      <alignment horizontal="center"/>
    </xf>
    <xf numFmtId="0" fontId="5" fillId="0" borderId="0" xfId="0" applyFont="1" applyAlignment="1">
      <alignment horizontal="right" wrapText="1"/>
    </xf>
    <xf numFmtId="0" fontId="8" fillId="0" borderId="0" xfId="0" applyFont="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center"/>
    </xf>
    <xf numFmtId="0" fontId="10" fillId="0" borderId="0" xfId="4" applyAlignment="1">
      <alignment horizontal="center"/>
    </xf>
    <xf numFmtId="0" fontId="0" fillId="3" borderId="7" xfId="0" applyFill="1" applyBorder="1" applyAlignment="1">
      <alignment horizontal="center" vertical="center"/>
    </xf>
    <xf numFmtId="0" fontId="0" fillId="0" borderId="10" xfId="0" applyBorder="1" applyAlignment="1">
      <alignment horizontal="center"/>
    </xf>
    <xf numFmtId="0" fontId="0" fillId="0" borderId="0" xfId="0" applyAlignment="1">
      <alignment horizontal="center"/>
    </xf>
    <xf numFmtId="0" fontId="0" fillId="2" borderId="7" xfId="0" applyFill="1" applyBorder="1" applyAlignment="1">
      <alignment horizontal="center" vertical="center"/>
    </xf>
    <xf numFmtId="44" fontId="0" fillId="3" borderId="7" xfId="1" applyFont="1"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13" fillId="0" borderId="0" xfId="0" applyFont="1" applyAlignment="1">
      <alignment horizontal="right"/>
    </xf>
    <xf numFmtId="44" fontId="0" fillId="3" borderId="0" xfId="0" applyNumberFormat="1" applyFill="1" applyAlignment="1">
      <alignment horizontal="center" vertical="center"/>
    </xf>
    <xf numFmtId="44" fontId="0" fillId="2" borderId="0" xfId="1" applyFont="1" applyFill="1" applyAlignment="1">
      <alignment horizontal="center" vertical="center"/>
    </xf>
    <xf numFmtId="0" fontId="4" fillId="2" borderId="0" xfId="0" applyFont="1" applyFill="1" applyAlignment="1">
      <alignment horizontal="left"/>
    </xf>
    <xf numFmtId="0" fontId="18" fillId="0" borderId="0" xfId="0" applyFont="1" applyAlignment="1">
      <alignment horizontal="center"/>
    </xf>
    <xf numFmtId="0" fontId="0" fillId="5" borderId="0" xfId="0" applyFill="1" applyAlignment="1">
      <alignment horizontal="left" vertical="center"/>
    </xf>
    <xf numFmtId="0" fontId="0" fillId="5" borderId="0" xfId="0" applyFill="1" applyAlignment="1">
      <alignment horizontal="left" vertical="center" wrapText="1"/>
    </xf>
    <xf numFmtId="0" fontId="0" fillId="5" borderId="0" xfId="0" applyFill="1" applyAlignment="1">
      <alignment horizontal="center"/>
    </xf>
    <xf numFmtId="44" fontId="0" fillId="3" borderId="0" xfId="0" applyNumberFormat="1" applyFill="1" applyAlignment="1">
      <alignment horizontal="center"/>
    </xf>
    <xf numFmtId="0" fontId="3" fillId="6" borderId="0" xfId="0" applyFont="1" applyFill="1" applyAlignment="1">
      <alignment horizontal="center" wrapText="1"/>
    </xf>
    <xf numFmtId="171" fontId="0" fillId="3" borderId="0" xfId="0" applyNumberFormat="1" applyFill="1" applyAlignment="1">
      <alignment horizontal="center" vertical="center"/>
    </xf>
    <xf numFmtId="0" fontId="0" fillId="3" borderId="0" xfId="0" applyFill="1" applyAlignment="1">
      <alignment horizontal="center" vertical="center"/>
    </xf>
    <xf numFmtId="0" fontId="0" fillId="0" borderId="0" xfId="0" applyAlignment="1">
      <alignment horizontal="center" wrapText="1"/>
    </xf>
    <xf numFmtId="0" fontId="27" fillId="0" borderId="0" xfId="8"/>
    <xf numFmtId="0" fontId="28" fillId="0" borderId="0" xfId="8" applyFont="1" applyAlignment="1">
      <alignment horizontal="left"/>
    </xf>
    <xf numFmtId="0" fontId="7" fillId="0" borderId="0" xfId="8" applyFont="1" applyAlignment="1">
      <alignment horizontal="left"/>
    </xf>
    <xf numFmtId="0" fontId="29" fillId="0" borderId="0" xfId="12" applyFont="1" applyAlignment="1">
      <alignment horizontal="left"/>
    </xf>
    <xf numFmtId="177" fontId="6" fillId="0" borderId="17" xfId="8" applyNumberFormat="1" applyFont="1" applyBorder="1" applyAlignment="1">
      <alignment horizontal="right" vertical="center"/>
    </xf>
    <xf numFmtId="178" fontId="6" fillId="0" borderId="17" xfId="8" applyNumberFormat="1" applyFont="1" applyBorder="1" applyAlignment="1">
      <alignment horizontal="right" vertical="center"/>
    </xf>
    <xf numFmtId="3" fontId="30" fillId="4" borderId="20" xfId="12" applyNumberFormat="1" applyFont="1" applyFill="1" applyBorder="1" applyAlignment="1">
      <alignment horizontal="center" vertical="center" wrapText="1"/>
    </xf>
    <xf numFmtId="4" fontId="30" fillId="4" borderId="20" xfId="12" applyNumberFormat="1" applyFont="1" applyFill="1" applyBorder="1" applyAlignment="1">
      <alignment horizontal="center" vertical="center" wrapText="1"/>
    </xf>
    <xf numFmtId="0" fontId="7" fillId="0" borderId="20" xfId="12" applyFont="1" applyBorder="1" applyAlignment="1">
      <alignment horizontal="center" vertical="top" wrapText="1"/>
    </xf>
    <xf numFmtId="0" fontId="7" fillId="0" borderId="17" xfId="12" applyFont="1" applyBorder="1" applyAlignment="1">
      <alignment horizontal="center" vertical="top" wrapText="1"/>
    </xf>
    <xf numFmtId="0" fontId="7" fillId="0" borderId="21" xfId="12" applyFont="1" applyBorder="1" applyAlignment="1">
      <alignment horizontal="center" vertical="top" wrapText="1"/>
    </xf>
    <xf numFmtId="0" fontId="1" fillId="0" borderId="10" xfId="12" applyBorder="1" applyAlignment="1">
      <alignment horizontal="center"/>
    </xf>
    <xf numFmtId="0" fontId="7" fillId="0" borderId="0" xfId="12" applyFont="1" applyAlignment="1">
      <alignment horizontal="left"/>
    </xf>
    <xf numFmtId="0" fontId="31" fillId="0" borderId="0" xfId="8" applyFont="1"/>
    <xf numFmtId="0" fontId="30" fillId="4" borderId="16" xfId="12" applyFont="1" applyFill="1" applyBorder="1" applyAlignment="1">
      <alignment horizontal="center" vertical="center" wrapText="1"/>
    </xf>
    <xf numFmtId="0" fontId="29" fillId="0" borderId="19" xfId="8" applyFont="1" applyBorder="1" applyAlignment="1">
      <alignment horizontal="center" vertical="center" wrapText="1"/>
    </xf>
    <xf numFmtId="0" fontId="30" fillId="4" borderId="18" xfId="12" applyFont="1" applyFill="1" applyBorder="1" applyAlignment="1">
      <alignment horizontal="center" vertical="center" wrapText="1"/>
    </xf>
    <xf numFmtId="0" fontId="29" fillId="0" borderId="18" xfId="8" applyFont="1" applyBorder="1" applyAlignment="1">
      <alignment horizontal="center" vertical="center" wrapText="1"/>
    </xf>
    <xf numFmtId="0" fontId="0" fillId="0" borderId="0" xfId="0" applyNumberFormat="1"/>
    <xf numFmtId="0" fontId="0" fillId="2" borderId="0" xfId="0" applyFill="1" applyAlignment="1">
      <alignment horizontal="center"/>
    </xf>
    <xf numFmtId="0" fontId="27" fillId="0" borderId="0" xfId="8"/>
    <xf numFmtId="0" fontId="28" fillId="0" borderId="0" xfId="8" applyFont="1" applyAlignment="1">
      <alignment horizontal="left"/>
    </xf>
    <xf numFmtId="0" fontId="7" fillId="0" borderId="0" xfId="8" applyFont="1" applyAlignment="1">
      <alignment horizontal="left"/>
    </xf>
    <xf numFmtId="0" fontId="29" fillId="0" borderId="0" xfId="12" applyFont="1" applyAlignment="1">
      <alignment horizontal="left"/>
    </xf>
    <xf numFmtId="177" fontId="6" fillId="0" borderId="17" xfId="8" applyNumberFormat="1" applyFont="1" applyBorder="1" applyAlignment="1">
      <alignment horizontal="right" vertical="center"/>
    </xf>
    <xf numFmtId="178" fontId="6" fillId="0" borderId="17" xfId="8" applyNumberFormat="1" applyFont="1" applyBorder="1" applyAlignment="1">
      <alignment horizontal="right" vertical="center"/>
    </xf>
    <xf numFmtId="3" fontId="30" fillId="4" borderId="20" xfId="12" applyNumberFormat="1" applyFont="1" applyFill="1" applyBorder="1" applyAlignment="1">
      <alignment horizontal="center" vertical="center" wrapText="1"/>
    </xf>
    <xf numFmtId="4" fontId="30" fillId="4" borderId="20" xfId="12" applyNumberFormat="1" applyFont="1" applyFill="1" applyBorder="1" applyAlignment="1">
      <alignment horizontal="center" vertical="center" wrapText="1"/>
    </xf>
    <xf numFmtId="0" fontId="7" fillId="0" borderId="20" xfId="12" applyFont="1" applyBorder="1" applyAlignment="1">
      <alignment horizontal="center" vertical="top" wrapText="1"/>
    </xf>
    <xf numFmtId="0" fontId="7" fillId="0" borderId="17" xfId="12" applyFont="1" applyBorder="1" applyAlignment="1">
      <alignment horizontal="center" vertical="top" wrapText="1"/>
    </xf>
    <xf numFmtId="0" fontId="7" fillId="0" borderId="21" xfId="12" applyFont="1" applyBorder="1" applyAlignment="1">
      <alignment horizontal="center" vertical="top" wrapText="1"/>
    </xf>
    <xf numFmtId="0" fontId="1" fillId="0" borderId="10" xfId="12" applyBorder="1" applyAlignment="1">
      <alignment horizontal="center"/>
    </xf>
    <xf numFmtId="0" fontId="7" fillId="0" borderId="0" xfId="12" applyFont="1" applyAlignment="1">
      <alignment horizontal="left"/>
    </xf>
    <xf numFmtId="0" fontId="31" fillId="0" borderId="0" xfId="8" applyFont="1"/>
    <xf numFmtId="0" fontId="5" fillId="2" borderId="0" xfId="0" applyFont="1" applyFill="1"/>
    <xf numFmtId="0" fontId="26" fillId="0" borderId="0" xfId="0" applyFont="1"/>
    <xf numFmtId="0" fontId="10" fillId="0" borderId="0" xfId="4" applyAlignment="1">
      <alignment wrapText="1"/>
    </xf>
    <xf numFmtId="0" fontId="10" fillId="0" borderId="0" xfId="4"/>
  </cellXfs>
  <cellStyles count="13">
    <cellStyle name="Lien hypertexte" xfId="4" builtinId="8"/>
    <cellStyle name="Monétaire" xfId="1" builtinId="4"/>
    <cellStyle name="Normal" xfId="0" builtinId="0"/>
    <cellStyle name="Normal 2" xfId="5" xr:uid="{DD0B7444-9A0E-4B7F-870F-92A8E6AE09F0}"/>
    <cellStyle name="Normal 2 2" xfId="9" xr:uid="{77E1D681-005C-492C-AA7C-23E8AE0D686F}"/>
    <cellStyle name="Normal 3" xfId="6" xr:uid="{C024D82D-541C-490E-82A8-E852E9C1EB1B}"/>
    <cellStyle name="Normal 3 2" xfId="10" xr:uid="{4FCEE871-8A9D-4865-8F92-1AB17877CB4C}"/>
    <cellStyle name="Normal 4" xfId="7" xr:uid="{CE4AAE24-A1D4-42CB-B812-8A76CF435DCF}"/>
    <cellStyle name="Normal 4 2" xfId="11" xr:uid="{D9AD78C5-2F2E-43AD-B1B6-F98A7425DEA9}"/>
    <cellStyle name="Normal 5" xfId="3" xr:uid="{EAFAF922-31F9-4D5C-A07F-3930488049E4}"/>
    <cellStyle name="Normal 5 2" xfId="12" xr:uid="{F1796105-B8CB-4CF2-BEBC-B089DB67814A}"/>
    <cellStyle name="Normal 6" xfId="8" xr:uid="{9713FCD9-A12A-4DAC-9A94-89FE8B5A06D3}"/>
    <cellStyle name="Pourcentage" xfId="2" builtinId="5"/>
  </cellStyles>
  <dxfs count="0"/>
  <tableStyles count="0" defaultTableStyle="TableStyleMedium2"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oing-splash-1a5.notion.site/Calculateur-de-droit-du-dommage-corporel-1d5793668f5580e28ae2d6980e2fa96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labase-lextenso.fr/ouvrages/le-droit-du-dommage-corporel-9782275161341/c-le-prejudice-esthetique-9782275161341-80"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labase-lextenso.fr/ouvrages/le-droit-du-dommage-corporel-9782275161341/f-prejudice-d-etablissement-9782275161341-83" TargetMode="External"/><Relationship Id="rId2" Type="http://schemas.openxmlformats.org/officeDocument/2006/relationships/hyperlink" Target="https://www.labase-lextenso.fr/ouvrages/le-droit-du-dommage-corporel-9782275161341/e-le-prejudice-sexuel-9782275161341-82" TargetMode="External"/><Relationship Id="rId1" Type="http://schemas.openxmlformats.org/officeDocument/2006/relationships/hyperlink" Target="https://www.labase-lextenso.fr/ouvrages/le-droit-du-dommage-corporel-9782275161341/c-le-prejudice-esthetique-9782275161341-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CEF42-B850-4871-97CC-E47EEF2CBD42}">
  <dimension ref="A1:L33"/>
  <sheetViews>
    <sheetView tabSelected="1" zoomScale="124" workbookViewId="0">
      <selection activeCell="A2" sqref="A2:L2"/>
    </sheetView>
  </sheetViews>
  <sheetFormatPr baseColWidth="10" defaultRowHeight="15" x14ac:dyDescent="0.25"/>
  <cols>
    <col min="1" max="1" width="35.140625" customWidth="1"/>
    <col min="2" max="2" width="18.140625" customWidth="1"/>
    <col min="3" max="3" width="21.42578125" customWidth="1"/>
    <col min="4" max="4" width="18" customWidth="1"/>
    <col min="5" max="5" width="17.85546875" customWidth="1"/>
    <col min="6" max="6" width="28.7109375" customWidth="1"/>
    <col min="7" max="7" width="14.140625" customWidth="1"/>
    <col min="8" max="8" width="12.28515625" customWidth="1"/>
  </cols>
  <sheetData>
    <row r="1" spans="1:12" s="13" customFormat="1" ht="13.5" x14ac:dyDescent="0.25">
      <c r="A1" s="124" t="s">
        <v>411</v>
      </c>
      <c r="B1" s="124"/>
      <c r="C1" s="124"/>
      <c r="D1" s="124"/>
      <c r="E1" s="124"/>
      <c r="F1" s="124"/>
      <c r="G1" s="124"/>
      <c r="H1" s="124"/>
      <c r="I1" s="124"/>
      <c r="J1" s="124"/>
      <c r="K1" s="124"/>
      <c r="L1" s="124"/>
    </row>
    <row r="2" spans="1:12" x14ac:dyDescent="0.25">
      <c r="A2" s="129" t="s">
        <v>412</v>
      </c>
      <c r="B2" s="129"/>
      <c r="C2" s="129"/>
      <c r="D2" s="129"/>
      <c r="E2" s="129"/>
      <c r="F2" s="129"/>
      <c r="G2" s="129"/>
      <c r="H2" s="129"/>
      <c r="I2" s="129"/>
      <c r="J2" s="129"/>
      <c r="K2" s="129"/>
      <c r="L2" s="129"/>
    </row>
    <row r="4" spans="1:12" x14ac:dyDescent="0.25">
      <c r="A4" s="1" t="s">
        <v>0</v>
      </c>
      <c r="B4" s="3"/>
      <c r="C4" s="1" t="s">
        <v>4</v>
      </c>
      <c r="D4" s="3"/>
    </row>
    <row r="6" spans="1:12" x14ac:dyDescent="0.25">
      <c r="A6" s="1" t="s">
        <v>12</v>
      </c>
      <c r="B6" s="3" t="s">
        <v>447</v>
      </c>
      <c r="C6" s="9" t="str">
        <f>IF(B6="Indéterminé","Utilisation de la valeur /Ensemble/ pour capitalisation selon tables stationnaires et espérance de vie; Moyenne entre hommes et femmes pour tables prospectives"," ")</f>
        <v>Utilisation de la valeur /Ensemble/ pour capitalisation selon tables stationnaires et espérance de vie; Moyenne entre hommes et femmes pour tables prospectives</v>
      </c>
      <c r="F6" t="s">
        <v>443</v>
      </c>
      <c r="G6" s="169" t="s">
        <v>444</v>
      </c>
      <c r="H6" s="169"/>
    </row>
    <row r="7" spans="1:12" x14ac:dyDescent="0.25">
      <c r="D7" s="17"/>
      <c r="G7" s="127" t="s">
        <v>9</v>
      </c>
      <c r="H7" s="126" t="s">
        <v>13</v>
      </c>
    </row>
    <row r="8" spans="1:12" x14ac:dyDescent="0.25">
      <c r="A8" s="1" t="s">
        <v>1</v>
      </c>
      <c r="B8" s="4"/>
      <c r="C8" s="1"/>
      <c r="D8" s="36"/>
      <c r="F8" s="125" t="s">
        <v>445</v>
      </c>
      <c r="G8" s="127"/>
      <c r="H8" s="126"/>
      <c r="L8" s="168"/>
    </row>
    <row r="9" spans="1:12" x14ac:dyDescent="0.25">
      <c r="A9" s="1" t="s">
        <v>7</v>
      </c>
      <c r="B9" s="4"/>
      <c r="C9" s="1" t="s">
        <v>8</v>
      </c>
      <c r="D9" s="5">
        <f>DATEDIF(B8,B9,"Y")</f>
        <v>0</v>
      </c>
      <c r="F9" s="125"/>
      <c r="G9" s="11">
        <f>IF($G$6="Table 2020-2022",VLOOKUP(D10,'Mortalité 2020-2022'!$A$6:$J$110,IF($B$6="Masculin",10,IF($B$6="Féminin",7,4)),FALSE),VLOOKUP(D10,'Mortalité 2023-2025'!$A$6:$J$110,IF($B$6="Masculin",10,IF($B$6="Féminin",7,4)),FALSE))</f>
        <v>82.102800000000002</v>
      </c>
      <c r="H9" s="5">
        <f>INT(G9*365.25)</f>
        <v>29988</v>
      </c>
    </row>
    <row r="10" spans="1:12" x14ac:dyDescent="0.25">
      <c r="A10" s="1" t="s">
        <v>2</v>
      </c>
      <c r="B10" s="4"/>
      <c r="C10" s="1" t="s">
        <v>5</v>
      </c>
      <c r="D10" s="5">
        <f>DATEDIF(B8,B10,"Y")</f>
        <v>0</v>
      </c>
      <c r="F10" s="125" t="s">
        <v>446</v>
      </c>
      <c r="G10" s="10"/>
    </row>
    <row r="11" spans="1:12" x14ac:dyDescent="0.25">
      <c r="A11" s="1" t="s">
        <v>3</v>
      </c>
      <c r="B11" s="4"/>
      <c r="C11" s="1" t="s">
        <v>6</v>
      </c>
      <c r="D11" s="5">
        <f>DATEDIF(B8,B11,"Y")</f>
        <v>0</v>
      </c>
      <c r="F11" s="125"/>
      <c r="G11" s="11">
        <f>IF($G$6="Table 2020-2022",VLOOKUP(D11,'Mortalité 2020-2022'!$A$6:$J$110,IF($B$6="Masculin",10,IF($B$6="Féminin",7,4)),FALSE),VLOOKUP(D11,'Mortalité 2023-2025'!$A$6:$J$110,IF($B$6="Masculin",10,IF($B$6="Féminin",7,4)),FALSE))</f>
        <v>82.102800000000002</v>
      </c>
      <c r="H11" s="5">
        <f>INT(G11*365.25)</f>
        <v>29988</v>
      </c>
    </row>
    <row r="12" spans="1:12" x14ac:dyDescent="0.25">
      <c r="A12" s="1"/>
      <c r="B12" s="14"/>
      <c r="C12" s="1"/>
      <c r="F12" s="6"/>
      <c r="G12" s="10"/>
    </row>
    <row r="13" spans="1:12" x14ac:dyDescent="0.25">
      <c r="A13" s="1" t="s">
        <v>14</v>
      </c>
      <c r="F13" s="16" t="s">
        <v>27</v>
      </c>
      <c r="H13" s="5">
        <f>DATEDIF(B9,B10,"D")</f>
        <v>0</v>
      </c>
    </row>
    <row r="14" spans="1:12" x14ac:dyDescent="0.25">
      <c r="A14" s="1" t="s">
        <v>278</v>
      </c>
      <c r="B14" s="12"/>
      <c r="C14" s="33" t="s">
        <v>18</v>
      </c>
      <c r="D14" s="35"/>
      <c r="F14" s="16" t="s">
        <v>189</v>
      </c>
      <c r="H14" s="5">
        <f>DATEDIF(B10,B11,"d")</f>
        <v>0</v>
      </c>
    </row>
    <row r="15" spans="1:12" x14ac:dyDescent="0.25">
      <c r="A15" s="1" t="s">
        <v>15</v>
      </c>
      <c r="B15" s="3"/>
      <c r="C15" s="34" t="str">
        <f>HYPERLINK("https://app.themia.pro/searches/new?age_dommage={%22min%22:"&amp;MAX(D9-5,0)&amp;",%22max%22:"&amp;D9+5&amp;"}&amp;regimes=[%22"&amp; IF(D4="Circulation","ACCIDENT_CIRCULATION", IF(D4="Médical","ACCIDENT_MEDICAL", IF(D4="Accident du travail","ACCIDENT_TRAVAIL", IF(D4="Maladie professionnelle","MALADIE_PROFESSIONNELLE", IF(D4="Infraction pénale","INFRACTION_PENALE", IF(D4="Terrorisme","TERRORISME", IF(D4="Autre","AUTRE","")))))))&amp; "%22]"&amp; IF(B6="Masculin", "&amp;victim_sex=male", IF(B6="Féminin", "&amp;victim_sex=female", ""))&amp; IF(ISNUMBER(B14), "&amp;dfp_percentage={%22min%22:" &amp; TEXT(MAX((B14*100)-5,0),"0") &amp; ",%22max%22:" &amp; TEXT(MIN((B14*100)+5,100),"0") &amp; "}", ""),"Cliquez ici")</f>
        <v>Cliquez ici</v>
      </c>
    </row>
    <row r="16" spans="1:12" x14ac:dyDescent="0.25">
      <c r="A16" s="1" t="s">
        <v>16</v>
      </c>
      <c r="B16" s="3"/>
      <c r="D16" t="s">
        <v>448</v>
      </c>
      <c r="E16" s="184" t="s">
        <v>449</v>
      </c>
      <c r="F16" s="1" t="s">
        <v>59</v>
      </c>
      <c r="G16" t="s">
        <v>60</v>
      </c>
      <c r="H16" t="s">
        <v>61</v>
      </c>
      <c r="I16" t="s">
        <v>62</v>
      </c>
    </row>
    <row r="17" spans="1:9" x14ac:dyDescent="0.25">
      <c r="A17" s="1" t="s">
        <v>17</v>
      </c>
      <c r="B17" s="3"/>
      <c r="G17" s="2" t="str">
        <f>IF(ISNUMBER(B9),IF(E16="Lendemain de l'accident",B9+1,B9),"")</f>
        <v/>
      </c>
      <c r="H17" s="2"/>
      <c r="I17" s="12"/>
    </row>
    <row r="18" spans="1:9" x14ac:dyDescent="0.25">
      <c r="G18" s="2" t="str">
        <f>IF(H17&lt;$B$10,IF(ISBLANK(H17),"", H17+1),"")</f>
        <v/>
      </c>
      <c r="H18" s="2"/>
      <c r="I18" s="12"/>
    </row>
    <row r="19" spans="1:9" x14ac:dyDescent="0.25">
      <c r="A19" s="123" t="s">
        <v>19</v>
      </c>
      <c r="B19" s="123"/>
      <c r="G19" s="2" t="str">
        <f t="shared" ref="G19:G29" si="0">IF(H18&lt;$B$10,IF(ISBLANK(H18),"", H18+1),"")</f>
        <v/>
      </c>
      <c r="H19" s="2"/>
      <c r="I19" s="12"/>
    </row>
    <row r="20" spans="1:9" x14ac:dyDescent="0.25">
      <c r="A20" s="1" t="s">
        <v>20</v>
      </c>
      <c r="B20" s="12">
        <v>1</v>
      </c>
      <c r="G20" s="2" t="str">
        <f t="shared" si="0"/>
        <v/>
      </c>
      <c r="H20" s="2"/>
      <c r="I20" s="12"/>
    </row>
    <row r="21" spans="1:9" x14ac:dyDescent="0.25">
      <c r="A21" s="1" t="s">
        <v>21</v>
      </c>
      <c r="B21" s="12">
        <v>1</v>
      </c>
      <c r="G21" s="2" t="str">
        <f t="shared" si="0"/>
        <v/>
      </c>
      <c r="H21" s="2"/>
      <c r="I21" s="12"/>
    </row>
    <row r="22" spans="1:9" x14ac:dyDescent="0.25">
      <c r="G22" s="2" t="str">
        <f t="shared" si="0"/>
        <v/>
      </c>
      <c r="H22" s="2"/>
      <c r="I22" s="12"/>
    </row>
    <row r="23" spans="1:9" ht="15.75" thickBot="1" x14ac:dyDescent="0.3">
      <c r="A23" s="128" t="s">
        <v>22</v>
      </c>
      <c r="B23" s="128"/>
      <c r="C23" s="128"/>
      <c r="G23" s="2" t="str">
        <f t="shared" si="0"/>
        <v/>
      </c>
      <c r="H23" s="2"/>
      <c r="I23" s="12"/>
    </row>
    <row r="24" spans="1:9" ht="15.75" thickBot="1" x14ac:dyDescent="0.3">
      <c r="A24" s="123" t="s">
        <v>409</v>
      </c>
      <c r="B24" s="123"/>
      <c r="C24" s="15" t="e">
        <f>SUM('Préjudices patrimoniaux tempora'!A124,'Préjudices extrapat temporaires'!A71,'Postes patrimoniaux permanents'!A151,'Postes extrapat permanents'!A99,'Postes extrapat permanents'!A106,'Victimes indirectes si décès'!A152,'Victimes indirectes si survie'!A124)</f>
        <v>#NUM!</v>
      </c>
      <c r="D24" s="44"/>
      <c r="G24" s="2" t="str">
        <f t="shared" si="0"/>
        <v/>
      </c>
      <c r="H24" s="2"/>
      <c r="I24" s="12"/>
    </row>
    <row r="25" spans="1:9" ht="15.75" thickBot="1" x14ac:dyDescent="0.3">
      <c r="A25" s="123" t="s">
        <v>23</v>
      </c>
      <c r="B25" s="123"/>
      <c r="C25" s="15" t="e">
        <f>SUM('Préjudices patrimoniaux tempora'!B124,'Préjudices extrapat temporaires'!B71,'Postes patrimoniaux permanents'!B151,'Postes extrapat permanents'!B99,'Postes extrapat permanents'!B106,'Victimes indirectes si décès'!B152,'Victimes indirectes si survie'!B124)</f>
        <v>#NUM!</v>
      </c>
      <c r="D25" s="44"/>
      <c r="G25" s="2" t="str">
        <f t="shared" si="0"/>
        <v/>
      </c>
      <c r="H25" s="2"/>
      <c r="I25" s="12"/>
    </row>
    <row r="26" spans="1:9" ht="15.75" thickBot="1" x14ac:dyDescent="0.3">
      <c r="A26" s="123" t="s">
        <v>24</v>
      </c>
      <c r="B26" s="123"/>
      <c r="C26" s="15" t="e">
        <f>SUM('Préjudices patrimoniaux tempora'!C124,'Préjudices extrapat temporaires'!B71,'Postes patrimoniaux permanents'!C151,'Postes extrapat permanents'!B99,'Postes extrapat permanents'!B106)</f>
        <v>#NUM!</v>
      </c>
      <c r="G26" s="2" t="str">
        <f t="shared" si="0"/>
        <v/>
      </c>
      <c r="H26" s="2"/>
      <c r="I26" s="12"/>
    </row>
    <row r="27" spans="1:9" ht="15.75" thickBot="1" x14ac:dyDescent="0.3">
      <c r="A27" s="123" t="s">
        <v>25</v>
      </c>
      <c r="B27" s="123"/>
      <c r="C27" s="15" t="e">
        <f ca="1">SUM('Victimes indirectes si décès'!C152,'Victimes indirectes si survie'!B124)</f>
        <v>#VALUE!</v>
      </c>
      <c r="G27" s="2" t="str">
        <f t="shared" si="0"/>
        <v/>
      </c>
      <c r="H27" s="2"/>
      <c r="I27" s="12"/>
    </row>
    <row r="28" spans="1:9" ht="15.75" thickBot="1" x14ac:dyDescent="0.3">
      <c r="A28" s="123" t="s">
        <v>26</v>
      </c>
      <c r="B28" s="123"/>
      <c r="C28" s="15" t="e">
        <f>SUM('Préjudices patrimoniaux tempora'!D124,'Postes patrimoniaux permanents'!D151,'Victimes indirectes si décès'!D152)</f>
        <v>#NUM!</v>
      </c>
      <c r="G28" s="2" t="str">
        <f t="shared" si="0"/>
        <v/>
      </c>
      <c r="H28" s="2"/>
      <c r="I28" s="12"/>
    </row>
    <row r="29" spans="1:9" x14ac:dyDescent="0.25">
      <c r="A29" s="123"/>
      <c r="B29" s="123"/>
      <c r="G29" s="2" t="str">
        <f t="shared" si="0"/>
        <v/>
      </c>
      <c r="H29" s="2"/>
      <c r="I29" s="12"/>
    </row>
    <row r="30" spans="1:9" x14ac:dyDescent="0.25">
      <c r="A30" s="123"/>
      <c r="B30" s="123"/>
    </row>
    <row r="31" spans="1:9" x14ac:dyDescent="0.25">
      <c r="A31" s="123"/>
      <c r="B31" s="123"/>
    </row>
    <row r="32" spans="1:9" x14ac:dyDescent="0.25">
      <c r="A32" s="123"/>
      <c r="B32" s="123"/>
    </row>
    <row r="33" spans="1:2" x14ac:dyDescent="0.25">
      <c r="A33" s="123"/>
      <c r="B33" s="123"/>
    </row>
  </sheetData>
  <mergeCells count="19">
    <mergeCell ref="A29:B29"/>
    <mergeCell ref="A30:B30"/>
    <mergeCell ref="A31:B31"/>
    <mergeCell ref="A32:B32"/>
    <mergeCell ref="A33:B33"/>
    <mergeCell ref="A28:B28"/>
    <mergeCell ref="A1:L1"/>
    <mergeCell ref="F8:F9"/>
    <mergeCell ref="F10:F11"/>
    <mergeCell ref="H7:H8"/>
    <mergeCell ref="G7:G8"/>
    <mergeCell ref="A19:B19"/>
    <mergeCell ref="A23:C23"/>
    <mergeCell ref="A24:B24"/>
    <mergeCell ref="A25:B25"/>
    <mergeCell ref="A26:B26"/>
    <mergeCell ref="A27:B27"/>
    <mergeCell ref="A2:L2"/>
    <mergeCell ref="G6:H6"/>
  </mergeCells>
  <dataValidations count="6">
    <dataValidation type="list" allowBlank="1" showInputMessage="1" showErrorMessage="1" sqref="D4" xr:uid="{C2F2E438-3971-42F2-BEDA-8CEFEE4FC7D2}">
      <formula1>"Circulation,Médical,Accident du travail,Maladie professionnelle,Infraction pénale,Terrorisme,Autre"</formula1>
    </dataValidation>
    <dataValidation type="list" allowBlank="1" showInputMessage="1" showErrorMessage="1" sqref="B6" xr:uid="{B3BABF51-263A-48B5-9A40-4502B1F4E688}">
      <formula1>"Féminin,Masculin,Indéterminé"</formula1>
    </dataValidation>
    <dataValidation type="list" allowBlank="1" showInputMessage="1" showErrorMessage="1" sqref="B15:B17" xr:uid="{A3077721-757A-4C81-BCA2-18FA3E9C2C0C}">
      <mc:AlternateContent xmlns:x12ac="http://schemas.microsoft.com/office/spreadsheetml/2011/1/ac" xmlns:mc="http://schemas.openxmlformats.org/markup-compatibility/2006">
        <mc:Choice Requires="x12ac">
          <x12ac:list>"0,5",1,"1,5",2,"2,5",3,"3,5",4,"4,5",5,"5,5",6,"6,5",7</x12ac:list>
        </mc:Choice>
        <mc:Fallback>
          <formula1>"0,5,1,1,5,2,2,5,3,3,5,4,4,5,5,5,5,6,6,5,7"</formula1>
        </mc:Fallback>
      </mc:AlternateContent>
    </dataValidation>
    <dataValidation type="date" operator="lessThan" allowBlank="1" showInputMessage="1" showErrorMessage="1" errorTitle="Date invalide" error="Une période de DFT ne peut s'achever après la consolidation." sqref="H17:H29" xr:uid="{9E5D2CAA-9496-4DE5-99B9-8C729542DF5D}">
      <formula1>B$10+1</formula1>
    </dataValidation>
    <dataValidation type="list" allowBlank="1" showInputMessage="1" showErrorMessage="1" sqref="G6:H6" xr:uid="{12B4DDE7-9912-4409-9BC3-FD14ECED9FC3}">
      <formula1>"Table 2020-2022,Table 2023-2025"</formula1>
    </dataValidation>
    <dataValidation type="list" allowBlank="1" showInputMessage="1" showErrorMessage="1" sqref="E16" xr:uid="{FA32014E-508E-46ED-9225-1F9E499D4199}">
      <formula1>"Jour de l'accident,Lendemain de l'accident"</formula1>
    </dataValidation>
  </dataValidations>
  <hyperlinks>
    <hyperlink ref="A2:L2" r:id="rId1" display="Cliquez ici" xr:uid="{0E351A7A-72A3-4C80-A2E8-C615E2E83162}"/>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49646-F8BA-4A5D-811C-C74777CB62CE}">
  <dimension ref="A1:J114"/>
  <sheetViews>
    <sheetView zoomScale="85" zoomScaleNormal="85" workbookViewId="0">
      <selection sqref="A1:J114"/>
    </sheetView>
  </sheetViews>
  <sheetFormatPr baseColWidth="10" defaultColWidth="9.140625" defaultRowHeight="12.75" x14ac:dyDescent="0.2"/>
  <cols>
    <col min="1" max="1" width="9.7109375" style="7" customWidth="1"/>
    <col min="2" max="2" width="11.7109375" style="7" customWidth="1"/>
    <col min="3" max="4" width="14.7109375" style="7" customWidth="1"/>
    <col min="5" max="5" width="11.7109375" style="7" customWidth="1"/>
    <col min="6" max="7" width="14.7109375" style="7" customWidth="1"/>
    <col min="8" max="8" width="11.7109375" style="7" customWidth="1"/>
    <col min="9" max="10" width="14.7109375" style="7" customWidth="1"/>
    <col min="11" max="16384" width="9.140625" style="7"/>
  </cols>
  <sheetData>
    <row r="1" spans="1:10" x14ac:dyDescent="0.2">
      <c r="A1" s="153" t="s">
        <v>430</v>
      </c>
      <c r="B1" s="150"/>
      <c r="C1" s="150"/>
      <c r="D1" s="150"/>
      <c r="E1" s="150"/>
      <c r="F1" s="150"/>
      <c r="G1" s="150"/>
      <c r="H1" s="150"/>
      <c r="I1" s="150"/>
      <c r="J1" s="150"/>
    </row>
    <row r="2" spans="1:10" ht="15.75" thickBot="1" x14ac:dyDescent="0.3">
      <c r="A2" s="153"/>
      <c r="B2" s="163"/>
      <c r="C2" s="150"/>
      <c r="D2" s="150"/>
      <c r="E2" s="150"/>
      <c r="F2" s="150"/>
      <c r="G2" s="150"/>
      <c r="H2" s="150"/>
      <c r="I2" s="150"/>
      <c r="J2" s="150"/>
    </row>
    <row r="3" spans="1:10" ht="12.75" customHeight="1" x14ac:dyDescent="0.2">
      <c r="A3" s="8"/>
      <c r="B3" s="118"/>
      <c r="C3" s="119"/>
      <c r="D3" s="120"/>
      <c r="E3" s="118"/>
      <c r="F3" s="119"/>
      <c r="G3" s="120"/>
      <c r="H3" s="118"/>
      <c r="I3" s="119"/>
      <c r="J3" s="121"/>
    </row>
    <row r="4" spans="1:10" x14ac:dyDescent="0.2">
      <c r="A4" s="164" t="s">
        <v>431</v>
      </c>
      <c r="B4" s="166" t="s">
        <v>10</v>
      </c>
      <c r="C4" s="167"/>
      <c r="D4" s="167"/>
      <c r="E4" s="166" t="s">
        <v>432</v>
      </c>
      <c r="F4" s="167"/>
      <c r="G4" s="167"/>
      <c r="H4" s="166" t="s">
        <v>433</v>
      </c>
      <c r="I4" s="167"/>
      <c r="J4" s="167"/>
    </row>
    <row r="5" spans="1:10" ht="51" x14ac:dyDescent="0.2">
      <c r="A5" s="165"/>
      <c r="B5" s="156" t="s">
        <v>434</v>
      </c>
      <c r="C5" s="156" t="s">
        <v>435</v>
      </c>
      <c r="D5" s="157" t="s">
        <v>436</v>
      </c>
      <c r="E5" s="156" t="s">
        <v>437</v>
      </c>
      <c r="F5" s="156" t="s">
        <v>435</v>
      </c>
      <c r="G5" s="157" t="s">
        <v>436</v>
      </c>
      <c r="H5" s="156" t="s">
        <v>434</v>
      </c>
      <c r="I5" s="156" t="s">
        <v>435</v>
      </c>
      <c r="J5" s="157" t="s">
        <v>436</v>
      </c>
    </row>
    <row r="6" spans="1:10" x14ac:dyDescent="0.2">
      <c r="A6" s="158">
        <v>0</v>
      </c>
      <c r="B6" s="154">
        <v>100000</v>
      </c>
      <c r="C6" s="154">
        <v>386</v>
      </c>
      <c r="D6" s="155">
        <v>82.102800000000002</v>
      </c>
      <c r="E6" s="154">
        <v>100000</v>
      </c>
      <c r="F6" s="154">
        <v>350</v>
      </c>
      <c r="G6" s="155">
        <v>85.145799999999994</v>
      </c>
      <c r="H6" s="154">
        <v>100000</v>
      </c>
      <c r="I6" s="154">
        <v>420</v>
      </c>
      <c r="J6" s="155">
        <v>79.202399999999997</v>
      </c>
    </row>
    <row r="7" spans="1:10" x14ac:dyDescent="0.2">
      <c r="A7" s="159">
        <v>1</v>
      </c>
      <c r="B7" s="154">
        <v>99614</v>
      </c>
      <c r="C7" s="154">
        <v>25</v>
      </c>
      <c r="D7" s="155">
        <v>81.418899999999994</v>
      </c>
      <c r="E7" s="154">
        <v>99650</v>
      </c>
      <c r="F7" s="154">
        <v>25</v>
      </c>
      <c r="G7" s="155">
        <v>84.442899999999995</v>
      </c>
      <c r="H7" s="154">
        <v>99580</v>
      </c>
      <c r="I7" s="154">
        <v>26</v>
      </c>
      <c r="J7" s="155">
        <v>78.534599999999998</v>
      </c>
    </row>
    <row r="8" spans="1:10" x14ac:dyDescent="0.2">
      <c r="A8" s="159">
        <v>2</v>
      </c>
      <c r="B8" s="154">
        <v>99589</v>
      </c>
      <c r="C8" s="154">
        <v>18</v>
      </c>
      <c r="D8" s="155">
        <v>80.439499999999995</v>
      </c>
      <c r="E8" s="154">
        <v>99626</v>
      </c>
      <c r="F8" s="154">
        <v>17</v>
      </c>
      <c r="G8" s="155">
        <v>83.463499999999996</v>
      </c>
      <c r="H8" s="154">
        <v>99554</v>
      </c>
      <c r="I8" s="154">
        <v>19</v>
      </c>
      <c r="J8" s="155">
        <v>77.555000000000007</v>
      </c>
    </row>
    <row r="9" spans="1:10" x14ac:dyDescent="0.2">
      <c r="A9" s="159">
        <v>3</v>
      </c>
      <c r="B9" s="154">
        <v>99570</v>
      </c>
      <c r="C9" s="154">
        <v>11</v>
      </c>
      <c r="D9" s="155">
        <v>79.4542</v>
      </c>
      <c r="E9" s="154">
        <v>99609</v>
      </c>
      <c r="F9" s="154">
        <v>10</v>
      </c>
      <c r="G9" s="155">
        <v>82.477900000000005</v>
      </c>
      <c r="H9" s="154">
        <v>99534</v>
      </c>
      <c r="I9" s="154">
        <v>13</v>
      </c>
      <c r="J9" s="155">
        <v>76.570099999999996</v>
      </c>
    </row>
    <row r="10" spans="1:10" x14ac:dyDescent="0.2">
      <c r="A10" s="159">
        <v>4</v>
      </c>
      <c r="B10" s="154">
        <v>99559</v>
      </c>
      <c r="C10" s="154">
        <v>10</v>
      </c>
      <c r="D10" s="155">
        <v>78.463200000000001</v>
      </c>
      <c r="E10" s="154">
        <v>99599</v>
      </c>
      <c r="F10" s="154">
        <v>9</v>
      </c>
      <c r="G10" s="155">
        <v>81.486000000000004</v>
      </c>
      <c r="H10" s="154">
        <v>99522</v>
      </c>
      <c r="I10" s="154">
        <v>12</v>
      </c>
      <c r="J10" s="155">
        <v>75.579800000000006</v>
      </c>
    </row>
    <row r="11" spans="1:10" x14ac:dyDescent="0.2">
      <c r="A11" s="159">
        <v>5</v>
      </c>
      <c r="B11" s="154">
        <v>99549</v>
      </c>
      <c r="C11" s="154">
        <v>9</v>
      </c>
      <c r="D11" s="155">
        <v>77.471299999999999</v>
      </c>
      <c r="E11" s="154">
        <v>99590</v>
      </c>
      <c r="F11" s="154">
        <v>9</v>
      </c>
      <c r="G11" s="155">
        <v>80.493099999999998</v>
      </c>
      <c r="H11" s="154">
        <v>99509</v>
      </c>
      <c r="I11" s="154">
        <v>10</v>
      </c>
      <c r="J11" s="155">
        <v>74.588899999999995</v>
      </c>
    </row>
    <row r="12" spans="1:10" x14ac:dyDescent="0.2">
      <c r="A12" s="159">
        <v>6</v>
      </c>
      <c r="B12" s="154">
        <v>99540</v>
      </c>
      <c r="C12" s="154">
        <v>8</v>
      </c>
      <c r="D12" s="155">
        <v>76.478300000000004</v>
      </c>
      <c r="E12" s="154">
        <v>99581</v>
      </c>
      <c r="F12" s="154">
        <v>7</v>
      </c>
      <c r="G12" s="155">
        <v>79.5</v>
      </c>
      <c r="H12" s="154">
        <v>99500</v>
      </c>
      <c r="I12" s="154">
        <v>9</v>
      </c>
      <c r="J12" s="155">
        <v>73.5959</v>
      </c>
    </row>
    <row r="13" spans="1:10" x14ac:dyDescent="0.2">
      <c r="A13" s="159">
        <v>7</v>
      </c>
      <c r="B13" s="154">
        <v>99532</v>
      </c>
      <c r="C13" s="154">
        <v>7</v>
      </c>
      <c r="D13" s="155">
        <v>75.4846</v>
      </c>
      <c r="E13" s="154">
        <v>99574</v>
      </c>
      <c r="F13" s="154">
        <v>6</v>
      </c>
      <c r="G13" s="155">
        <v>78.505399999999995</v>
      </c>
      <c r="H13" s="154">
        <v>99491</v>
      </c>
      <c r="I13" s="154">
        <v>8</v>
      </c>
      <c r="J13" s="155">
        <v>72.602900000000005</v>
      </c>
    </row>
    <row r="14" spans="1:10" x14ac:dyDescent="0.2">
      <c r="A14" s="159">
        <v>8</v>
      </c>
      <c r="B14" s="154">
        <v>99524</v>
      </c>
      <c r="C14" s="154">
        <v>7</v>
      </c>
      <c r="D14" s="155">
        <v>74.489999999999995</v>
      </c>
      <c r="E14" s="154">
        <v>99568</v>
      </c>
      <c r="F14" s="154">
        <v>6</v>
      </c>
      <c r="G14" s="155">
        <v>77.510300000000001</v>
      </c>
      <c r="H14" s="154">
        <v>99482</v>
      </c>
      <c r="I14" s="154">
        <v>8</v>
      </c>
      <c r="J14" s="155">
        <v>71.608800000000002</v>
      </c>
    </row>
    <row r="15" spans="1:10" x14ac:dyDescent="0.2">
      <c r="A15" s="159">
        <v>9</v>
      </c>
      <c r="B15" s="154">
        <v>99517</v>
      </c>
      <c r="C15" s="154">
        <v>7</v>
      </c>
      <c r="D15" s="155">
        <v>73.4953</v>
      </c>
      <c r="E15" s="154">
        <v>99562</v>
      </c>
      <c r="F15" s="154">
        <v>5</v>
      </c>
      <c r="G15" s="155">
        <v>76.515199999999993</v>
      </c>
      <c r="H15" s="154">
        <v>99474</v>
      </c>
      <c r="I15" s="154">
        <v>9</v>
      </c>
      <c r="J15" s="155">
        <v>70.614500000000007</v>
      </c>
    </row>
    <row r="16" spans="1:10" x14ac:dyDescent="0.2">
      <c r="A16" s="159">
        <v>10</v>
      </c>
      <c r="B16" s="154">
        <v>99510</v>
      </c>
      <c r="C16" s="154">
        <v>7</v>
      </c>
      <c r="D16" s="155">
        <v>72.500299999999996</v>
      </c>
      <c r="E16" s="154">
        <v>99557</v>
      </c>
      <c r="F16" s="154">
        <v>7</v>
      </c>
      <c r="G16" s="155">
        <v>75.518799999999999</v>
      </c>
      <c r="H16" s="154">
        <v>99466</v>
      </c>
      <c r="I16" s="154">
        <v>8</v>
      </c>
      <c r="J16" s="155">
        <v>69.620699999999999</v>
      </c>
    </row>
    <row r="17" spans="1:10" x14ac:dyDescent="0.2">
      <c r="A17" s="159">
        <v>11</v>
      </c>
      <c r="B17" s="154">
        <v>99503</v>
      </c>
      <c r="C17" s="154">
        <v>7</v>
      </c>
      <c r="D17" s="155">
        <v>71.505499999999998</v>
      </c>
      <c r="E17" s="154">
        <v>99551</v>
      </c>
      <c r="F17" s="154">
        <v>7</v>
      </c>
      <c r="G17" s="155">
        <v>74.523799999999994</v>
      </c>
      <c r="H17" s="154">
        <v>99458</v>
      </c>
      <c r="I17" s="154">
        <v>8</v>
      </c>
      <c r="J17" s="155">
        <v>68.626099999999994</v>
      </c>
    </row>
    <row r="18" spans="1:10" x14ac:dyDescent="0.2">
      <c r="A18" s="159">
        <v>12</v>
      </c>
      <c r="B18" s="154">
        <v>99496</v>
      </c>
      <c r="C18" s="154">
        <v>9</v>
      </c>
      <c r="D18" s="155">
        <v>70.5107</v>
      </c>
      <c r="E18" s="154">
        <v>99544</v>
      </c>
      <c r="F18" s="154">
        <v>7</v>
      </c>
      <c r="G18" s="155">
        <v>73.528599999999997</v>
      </c>
      <c r="H18" s="154">
        <v>99450</v>
      </c>
      <c r="I18" s="154">
        <v>10</v>
      </c>
      <c r="J18" s="155">
        <v>67.631500000000003</v>
      </c>
    </row>
    <row r="19" spans="1:10" x14ac:dyDescent="0.2">
      <c r="A19" s="159">
        <v>13</v>
      </c>
      <c r="B19" s="154">
        <v>99487</v>
      </c>
      <c r="C19" s="154">
        <v>11</v>
      </c>
      <c r="D19" s="155">
        <v>69.5167</v>
      </c>
      <c r="E19" s="154">
        <v>99537</v>
      </c>
      <c r="F19" s="154">
        <v>10</v>
      </c>
      <c r="G19" s="155">
        <v>72.533900000000003</v>
      </c>
      <c r="H19" s="154">
        <v>99440</v>
      </c>
      <c r="I19" s="154">
        <v>13</v>
      </c>
      <c r="J19" s="155">
        <v>66.638000000000005</v>
      </c>
    </row>
    <row r="20" spans="1:10" x14ac:dyDescent="0.2">
      <c r="A20" s="159">
        <v>14</v>
      </c>
      <c r="B20" s="154">
        <v>99476</v>
      </c>
      <c r="C20" s="154">
        <v>12</v>
      </c>
      <c r="D20" s="155">
        <v>68.5244</v>
      </c>
      <c r="E20" s="154">
        <v>99527</v>
      </c>
      <c r="F20" s="154">
        <v>10</v>
      </c>
      <c r="G20" s="155">
        <v>71.540899999999993</v>
      </c>
      <c r="H20" s="154">
        <v>99428</v>
      </c>
      <c r="I20" s="154">
        <v>14</v>
      </c>
      <c r="J20" s="155">
        <v>65.6464</v>
      </c>
    </row>
    <row r="21" spans="1:10" x14ac:dyDescent="0.2">
      <c r="A21" s="159">
        <v>15</v>
      </c>
      <c r="B21" s="154">
        <v>99464</v>
      </c>
      <c r="C21" s="154">
        <v>14</v>
      </c>
      <c r="D21" s="155">
        <v>67.532499999999999</v>
      </c>
      <c r="E21" s="154">
        <v>99518</v>
      </c>
      <c r="F21" s="154">
        <v>10</v>
      </c>
      <c r="G21" s="155">
        <v>70.547799999999995</v>
      </c>
      <c r="H21" s="154">
        <v>99414</v>
      </c>
      <c r="I21" s="154">
        <v>17</v>
      </c>
      <c r="J21" s="155">
        <v>64.655500000000004</v>
      </c>
    </row>
    <row r="22" spans="1:10" x14ac:dyDescent="0.2">
      <c r="A22" s="159">
        <v>16</v>
      </c>
      <c r="B22" s="154">
        <v>99451</v>
      </c>
      <c r="C22" s="154">
        <v>18</v>
      </c>
      <c r="D22" s="155">
        <v>66.541799999999995</v>
      </c>
      <c r="E22" s="154">
        <v>99507</v>
      </c>
      <c r="F22" s="154">
        <v>12</v>
      </c>
      <c r="G22" s="155">
        <v>69.555199999999999</v>
      </c>
      <c r="H22" s="154">
        <v>99397</v>
      </c>
      <c r="I22" s="154">
        <v>23</v>
      </c>
      <c r="J22" s="155">
        <v>63.666499999999999</v>
      </c>
    </row>
    <row r="23" spans="1:10" x14ac:dyDescent="0.2">
      <c r="A23" s="159">
        <v>17</v>
      </c>
      <c r="B23" s="154">
        <v>99433</v>
      </c>
      <c r="C23" s="154">
        <v>21</v>
      </c>
      <c r="D23" s="155">
        <v>65.553700000000006</v>
      </c>
      <c r="E23" s="154">
        <v>99495</v>
      </c>
      <c r="F23" s="154">
        <v>13</v>
      </c>
      <c r="G23" s="155">
        <v>68.563800000000001</v>
      </c>
      <c r="H23" s="154">
        <v>99373</v>
      </c>
      <c r="I23" s="154">
        <v>28</v>
      </c>
      <c r="J23" s="155">
        <v>62.6813</v>
      </c>
    </row>
    <row r="24" spans="1:10" x14ac:dyDescent="0.2">
      <c r="A24" s="159">
        <v>18</v>
      </c>
      <c r="B24" s="154">
        <v>99412</v>
      </c>
      <c r="C24" s="154">
        <v>30</v>
      </c>
      <c r="D24" s="155">
        <v>64.5672</v>
      </c>
      <c r="E24" s="154">
        <v>99482</v>
      </c>
      <c r="F24" s="154">
        <v>20</v>
      </c>
      <c r="G24" s="155">
        <v>67.572599999999994</v>
      </c>
      <c r="H24" s="154">
        <v>99345</v>
      </c>
      <c r="I24" s="154">
        <v>40</v>
      </c>
      <c r="J24" s="155">
        <v>61.698799999999999</v>
      </c>
    </row>
    <row r="25" spans="1:10" x14ac:dyDescent="0.2">
      <c r="A25" s="159">
        <v>19</v>
      </c>
      <c r="B25" s="154">
        <v>99382</v>
      </c>
      <c r="C25" s="154">
        <v>35</v>
      </c>
      <c r="D25" s="155">
        <v>63.586500000000001</v>
      </c>
      <c r="E25" s="154">
        <v>99462</v>
      </c>
      <c r="F25" s="154">
        <v>19</v>
      </c>
      <c r="G25" s="155">
        <v>66.585800000000006</v>
      </c>
      <c r="H25" s="154">
        <v>99306</v>
      </c>
      <c r="I25" s="154">
        <v>50</v>
      </c>
      <c r="J25" s="155">
        <v>60.723199999999999</v>
      </c>
    </row>
    <row r="26" spans="1:10" x14ac:dyDescent="0.2">
      <c r="A26" s="159">
        <v>20</v>
      </c>
      <c r="B26" s="154">
        <v>99348</v>
      </c>
      <c r="C26" s="154">
        <v>39</v>
      </c>
      <c r="D26" s="155">
        <v>62.608400000000003</v>
      </c>
      <c r="E26" s="154">
        <v>99443</v>
      </c>
      <c r="F26" s="154">
        <v>22</v>
      </c>
      <c r="G26" s="155">
        <v>65.598600000000005</v>
      </c>
      <c r="H26" s="154">
        <v>99257</v>
      </c>
      <c r="I26" s="154">
        <v>54</v>
      </c>
      <c r="J26" s="155">
        <v>59.753100000000003</v>
      </c>
    </row>
    <row r="27" spans="1:10" x14ac:dyDescent="0.2">
      <c r="A27" s="159">
        <v>21</v>
      </c>
      <c r="B27" s="154">
        <v>99309</v>
      </c>
      <c r="C27" s="154">
        <v>41</v>
      </c>
      <c r="D27" s="155">
        <v>61.632399999999997</v>
      </c>
      <c r="E27" s="154">
        <v>99421</v>
      </c>
      <c r="F27" s="154">
        <v>20</v>
      </c>
      <c r="G27" s="155">
        <v>64.613</v>
      </c>
      <c r="H27" s="154">
        <v>99203</v>
      </c>
      <c r="I27" s="154">
        <v>61</v>
      </c>
      <c r="J27" s="155">
        <v>58.785299999999999</v>
      </c>
    </row>
    <row r="28" spans="1:10" x14ac:dyDescent="0.2">
      <c r="A28" s="159">
        <v>22</v>
      </c>
      <c r="B28" s="154">
        <v>99269</v>
      </c>
      <c r="C28" s="154">
        <v>43</v>
      </c>
      <c r="D28" s="155">
        <v>60.657299999999999</v>
      </c>
      <c r="E28" s="154">
        <v>99401</v>
      </c>
      <c r="F28" s="154">
        <v>23</v>
      </c>
      <c r="G28" s="155">
        <v>63.625700000000002</v>
      </c>
      <c r="H28" s="154">
        <v>99143</v>
      </c>
      <c r="I28" s="154">
        <v>61</v>
      </c>
      <c r="J28" s="155">
        <v>57.820599999999999</v>
      </c>
    </row>
    <row r="29" spans="1:10" x14ac:dyDescent="0.2">
      <c r="A29" s="159">
        <v>23</v>
      </c>
      <c r="B29" s="154">
        <v>99227</v>
      </c>
      <c r="C29" s="154">
        <v>41</v>
      </c>
      <c r="D29" s="155">
        <v>59.682899999999997</v>
      </c>
      <c r="E29" s="154">
        <v>99378</v>
      </c>
      <c r="F29" s="154">
        <v>22</v>
      </c>
      <c r="G29" s="155">
        <v>62.6404</v>
      </c>
      <c r="H29" s="154">
        <v>99082</v>
      </c>
      <c r="I29" s="154">
        <v>59</v>
      </c>
      <c r="J29" s="155">
        <v>56.855499999999999</v>
      </c>
    </row>
    <row r="30" spans="1:10" x14ac:dyDescent="0.2">
      <c r="A30" s="159">
        <v>24</v>
      </c>
      <c r="B30" s="154">
        <v>99186</v>
      </c>
      <c r="C30" s="154">
        <v>42</v>
      </c>
      <c r="D30" s="155">
        <v>58.706899999999997</v>
      </c>
      <c r="E30" s="154">
        <v>99356</v>
      </c>
      <c r="F30" s="154">
        <v>23</v>
      </c>
      <c r="G30" s="155">
        <v>61.654000000000003</v>
      </c>
      <c r="H30" s="154">
        <v>99024</v>
      </c>
      <c r="I30" s="154">
        <v>61</v>
      </c>
      <c r="J30" s="155">
        <v>55.888599999999997</v>
      </c>
    </row>
    <row r="31" spans="1:10" x14ac:dyDescent="0.2">
      <c r="A31" s="159">
        <v>25</v>
      </c>
      <c r="B31" s="154">
        <v>99144</v>
      </c>
      <c r="C31" s="154">
        <v>44</v>
      </c>
      <c r="D31" s="155">
        <v>57.731499999999997</v>
      </c>
      <c r="E31" s="154">
        <v>99334</v>
      </c>
      <c r="F31" s="154">
        <v>25</v>
      </c>
      <c r="G31" s="155">
        <v>60.6678</v>
      </c>
      <c r="H31" s="154">
        <v>98964</v>
      </c>
      <c r="I31" s="154">
        <v>63</v>
      </c>
      <c r="J31" s="155">
        <v>54.922400000000003</v>
      </c>
    </row>
    <row r="32" spans="1:10" x14ac:dyDescent="0.2">
      <c r="A32" s="159">
        <v>26</v>
      </c>
      <c r="B32" s="154">
        <v>99101</v>
      </c>
      <c r="C32" s="154">
        <v>44</v>
      </c>
      <c r="D32" s="155">
        <v>56.756700000000002</v>
      </c>
      <c r="E32" s="154">
        <v>99309</v>
      </c>
      <c r="F32" s="154">
        <v>21</v>
      </c>
      <c r="G32" s="155">
        <v>59.682699999999997</v>
      </c>
      <c r="H32" s="154">
        <v>98902</v>
      </c>
      <c r="I32" s="154">
        <v>67</v>
      </c>
      <c r="J32" s="155">
        <v>53.956400000000002</v>
      </c>
    </row>
    <row r="33" spans="1:10" x14ac:dyDescent="0.2">
      <c r="A33" s="159">
        <v>27</v>
      </c>
      <c r="B33" s="154">
        <v>99057</v>
      </c>
      <c r="C33" s="154">
        <v>47</v>
      </c>
      <c r="D33" s="155">
        <v>55.781700000000001</v>
      </c>
      <c r="E33" s="154">
        <v>99288</v>
      </c>
      <c r="F33" s="154">
        <v>25</v>
      </c>
      <c r="G33" s="155">
        <v>58.6952</v>
      </c>
      <c r="H33" s="154">
        <v>98836</v>
      </c>
      <c r="I33" s="154">
        <v>69</v>
      </c>
      <c r="J33" s="155">
        <v>52.991999999999997</v>
      </c>
    </row>
    <row r="34" spans="1:10" x14ac:dyDescent="0.2">
      <c r="A34" s="159">
        <v>28</v>
      </c>
      <c r="B34" s="154">
        <v>99010</v>
      </c>
      <c r="C34" s="154">
        <v>51</v>
      </c>
      <c r="D34" s="155">
        <v>54.807899999999997</v>
      </c>
      <c r="E34" s="154">
        <v>99263</v>
      </c>
      <c r="F34" s="154">
        <v>28</v>
      </c>
      <c r="G34" s="155">
        <v>57.71</v>
      </c>
      <c r="H34" s="154">
        <v>98768</v>
      </c>
      <c r="I34" s="154">
        <v>73</v>
      </c>
      <c r="J34" s="155">
        <v>52.028100000000002</v>
      </c>
    </row>
    <row r="35" spans="1:10" x14ac:dyDescent="0.2">
      <c r="A35" s="159">
        <v>29</v>
      </c>
      <c r="B35" s="154">
        <v>98959</v>
      </c>
      <c r="C35" s="154">
        <v>51</v>
      </c>
      <c r="D35" s="155">
        <v>53.835700000000003</v>
      </c>
      <c r="E35" s="154">
        <v>99236</v>
      </c>
      <c r="F35" s="154">
        <v>30</v>
      </c>
      <c r="G35" s="155">
        <v>56.725900000000003</v>
      </c>
      <c r="H35" s="154">
        <v>98696</v>
      </c>
      <c r="I35" s="154">
        <v>72</v>
      </c>
      <c r="J35" s="155">
        <v>51.065800000000003</v>
      </c>
    </row>
    <row r="36" spans="1:10" x14ac:dyDescent="0.2">
      <c r="A36" s="159">
        <v>30</v>
      </c>
      <c r="B36" s="154">
        <v>98909</v>
      </c>
      <c r="C36" s="154">
        <v>55</v>
      </c>
      <c r="D36" s="155">
        <v>52.863</v>
      </c>
      <c r="E36" s="154">
        <v>99206</v>
      </c>
      <c r="F36" s="154">
        <v>30</v>
      </c>
      <c r="G36" s="155">
        <v>55.742800000000003</v>
      </c>
      <c r="H36" s="154">
        <v>98625</v>
      </c>
      <c r="I36" s="154">
        <v>78</v>
      </c>
      <c r="J36" s="155">
        <v>50.102200000000003</v>
      </c>
    </row>
    <row r="37" spans="1:10" x14ac:dyDescent="0.2">
      <c r="A37" s="159">
        <v>31</v>
      </c>
      <c r="B37" s="154">
        <v>98855</v>
      </c>
      <c r="C37" s="154">
        <v>58</v>
      </c>
      <c r="D37" s="155">
        <v>51.891599999999997</v>
      </c>
      <c r="E37" s="154">
        <v>99176</v>
      </c>
      <c r="F37" s="154">
        <v>34</v>
      </c>
      <c r="G37" s="155">
        <v>54.759599999999999</v>
      </c>
      <c r="H37" s="154">
        <v>98549</v>
      </c>
      <c r="I37" s="154">
        <v>81</v>
      </c>
      <c r="J37" s="155">
        <v>49.140700000000002</v>
      </c>
    </row>
    <row r="38" spans="1:10" x14ac:dyDescent="0.2">
      <c r="A38" s="159">
        <v>32</v>
      </c>
      <c r="B38" s="154">
        <v>98797</v>
      </c>
      <c r="C38" s="154">
        <v>60</v>
      </c>
      <c r="D38" s="155">
        <v>50.921500000000002</v>
      </c>
      <c r="E38" s="154">
        <v>99142</v>
      </c>
      <c r="F38" s="154">
        <v>35</v>
      </c>
      <c r="G38" s="155">
        <v>53.777999999999999</v>
      </c>
      <c r="H38" s="154">
        <v>98468</v>
      </c>
      <c r="I38" s="154">
        <v>84</v>
      </c>
      <c r="J38" s="155">
        <v>48.180300000000003</v>
      </c>
    </row>
    <row r="39" spans="1:10" x14ac:dyDescent="0.2">
      <c r="A39" s="159">
        <v>33</v>
      </c>
      <c r="B39" s="154">
        <v>98738</v>
      </c>
      <c r="C39" s="154">
        <v>67</v>
      </c>
      <c r="D39" s="155">
        <v>49.951599999999999</v>
      </c>
      <c r="E39" s="154">
        <v>99107</v>
      </c>
      <c r="F39" s="154">
        <v>40</v>
      </c>
      <c r="G39" s="155">
        <v>52.796599999999998</v>
      </c>
      <c r="H39" s="154">
        <v>98386</v>
      </c>
      <c r="I39" s="154">
        <v>93</v>
      </c>
      <c r="J39" s="155">
        <v>47.220199999999998</v>
      </c>
    </row>
    <row r="40" spans="1:10" x14ac:dyDescent="0.2">
      <c r="A40" s="159">
        <v>34</v>
      </c>
      <c r="B40" s="154">
        <v>98672</v>
      </c>
      <c r="C40" s="154">
        <v>71</v>
      </c>
      <c r="D40" s="155">
        <v>48.984900000000003</v>
      </c>
      <c r="E40" s="154">
        <v>99067</v>
      </c>
      <c r="F40" s="154">
        <v>42</v>
      </c>
      <c r="G40" s="155">
        <v>51.817700000000002</v>
      </c>
      <c r="H40" s="154">
        <v>98295</v>
      </c>
      <c r="I40" s="154">
        <v>99</v>
      </c>
      <c r="J40" s="155">
        <v>46.2637</v>
      </c>
    </row>
    <row r="41" spans="1:10" x14ac:dyDescent="0.2">
      <c r="A41" s="159">
        <v>35</v>
      </c>
      <c r="B41" s="154">
        <v>98602</v>
      </c>
      <c r="C41" s="154">
        <v>76</v>
      </c>
      <c r="D41" s="155">
        <v>48.019399999999997</v>
      </c>
      <c r="E41" s="154">
        <v>99025</v>
      </c>
      <c r="F41" s="154">
        <v>45</v>
      </c>
      <c r="G41" s="155">
        <v>50.839399999999998</v>
      </c>
      <c r="H41" s="154">
        <v>98198</v>
      </c>
      <c r="I41" s="154">
        <v>107</v>
      </c>
      <c r="J41" s="155">
        <v>45.308900000000001</v>
      </c>
    </row>
    <row r="42" spans="1:10" x14ac:dyDescent="0.2">
      <c r="A42" s="159">
        <v>36</v>
      </c>
      <c r="B42" s="154">
        <v>98526</v>
      </c>
      <c r="C42" s="154">
        <v>81</v>
      </c>
      <c r="D42" s="155">
        <v>47.055799999999998</v>
      </c>
      <c r="E42" s="154">
        <v>98981</v>
      </c>
      <c r="F42" s="154">
        <v>48</v>
      </c>
      <c r="G42" s="155">
        <v>49.862200000000001</v>
      </c>
      <c r="H42" s="154">
        <v>98093</v>
      </c>
      <c r="I42" s="154">
        <v>113</v>
      </c>
      <c r="J42" s="155">
        <v>44.356699999999996</v>
      </c>
    </row>
    <row r="43" spans="1:10" x14ac:dyDescent="0.2">
      <c r="A43" s="159">
        <v>37</v>
      </c>
      <c r="B43" s="154">
        <v>98446</v>
      </c>
      <c r="C43" s="154">
        <v>87</v>
      </c>
      <c r="D43" s="155">
        <v>46.093499999999999</v>
      </c>
      <c r="E43" s="154">
        <v>98933</v>
      </c>
      <c r="F43" s="154">
        <v>52</v>
      </c>
      <c r="G43" s="155">
        <v>48.885800000000003</v>
      </c>
      <c r="H43" s="154">
        <v>97982</v>
      </c>
      <c r="I43" s="154">
        <v>121</v>
      </c>
      <c r="J43" s="155">
        <v>43.406300000000002</v>
      </c>
    </row>
    <row r="44" spans="1:10" x14ac:dyDescent="0.2">
      <c r="A44" s="159">
        <v>38</v>
      </c>
      <c r="B44" s="154">
        <v>98360</v>
      </c>
      <c r="C44" s="154">
        <v>94</v>
      </c>
      <c r="D44" s="155">
        <v>45.133400000000002</v>
      </c>
      <c r="E44" s="154">
        <v>98882</v>
      </c>
      <c r="F44" s="154">
        <v>57</v>
      </c>
      <c r="G44" s="155">
        <v>47.911000000000001</v>
      </c>
      <c r="H44" s="154">
        <v>97863</v>
      </c>
      <c r="I44" s="154">
        <v>130</v>
      </c>
      <c r="J44" s="155">
        <v>42.458300000000001</v>
      </c>
    </row>
    <row r="45" spans="1:10" x14ac:dyDescent="0.2">
      <c r="A45" s="159">
        <v>39</v>
      </c>
      <c r="B45" s="154">
        <v>98267</v>
      </c>
      <c r="C45" s="154">
        <v>106</v>
      </c>
      <c r="D45" s="155">
        <v>44.175600000000003</v>
      </c>
      <c r="E45" s="154">
        <v>98825</v>
      </c>
      <c r="F45" s="154">
        <v>67</v>
      </c>
      <c r="G45" s="155">
        <v>46.938299999999998</v>
      </c>
      <c r="H45" s="154">
        <v>97736</v>
      </c>
      <c r="I45" s="154">
        <v>144</v>
      </c>
      <c r="J45" s="155">
        <v>41.512999999999998</v>
      </c>
    </row>
    <row r="46" spans="1:10" x14ac:dyDescent="0.2">
      <c r="A46" s="159">
        <v>40</v>
      </c>
      <c r="B46" s="154">
        <v>98163</v>
      </c>
      <c r="C46" s="154">
        <v>111</v>
      </c>
      <c r="D46" s="155">
        <v>43.221899999999998</v>
      </c>
      <c r="E46" s="154">
        <v>98759</v>
      </c>
      <c r="F46" s="154">
        <v>71</v>
      </c>
      <c r="G46" s="155">
        <v>45.969299999999997</v>
      </c>
      <c r="H46" s="154">
        <v>97595</v>
      </c>
      <c r="I46" s="154">
        <v>150</v>
      </c>
      <c r="J46" s="155">
        <v>40.572200000000002</v>
      </c>
    </row>
    <row r="47" spans="1:10" x14ac:dyDescent="0.2">
      <c r="A47" s="159">
        <v>41</v>
      </c>
      <c r="B47" s="154">
        <v>98054</v>
      </c>
      <c r="C47" s="154">
        <v>120</v>
      </c>
      <c r="D47" s="155">
        <v>42.269399999999997</v>
      </c>
      <c r="E47" s="154">
        <v>98689</v>
      </c>
      <c r="F47" s="154">
        <v>79</v>
      </c>
      <c r="G47" s="155">
        <v>45.001399999999997</v>
      </c>
      <c r="H47" s="154">
        <v>97449</v>
      </c>
      <c r="I47" s="154">
        <v>160</v>
      </c>
      <c r="J47" s="155">
        <v>39.632300000000001</v>
      </c>
    </row>
    <row r="48" spans="1:10" x14ac:dyDescent="0.2">
      <c r="A48" s="159">
        <v>42</v>
      </c>
      <c r="B48" s="154">
        <v>97936</v>
      </c>
      <c r="C48" s="154">
        <v>134</v>
      </c>
      <c r="D48" s="155">
        <v>41.319699999999997</v>
      </c>
      <c r="E48" s="154">
        <v>98612</v>
      </c>
      <c r="F48" s="154">
        <v>89</v>
      </c>
      <c r="G48" s="155">
        <v>44.0364</v>
      </c>
      <c r="H48" s="154">
        <v>97293</v>
      </c>
      <c r="I48" s="154">
        <v>178</v>
      </c>
      <c r="J48" s="155">
        <v>38.6952</v>
      </c>
    </row>
    <row r="49" spans="1:10" x14ac:dyDescent="0.2">
      <c r="A49" s="159">
        <v>43</v>
      </c>
      <c r="B49" s="154">
        <v>97805</v>
      </c>
      <c r="C49" s="154">
        <v>144</v>
      </c>
      <c r="D49" s="155">
        <v>40.374499999999998</v>
      </c>
      <c r="E49" s="154">
        <v>98524</v>
      </c>
      <c r="F49" s="154">
        <v>95</v>
      </c>
      <c r="G49" s="155">
        <v>43.075099999999999</v>
      </c>
      <c r="H49" s="154">
        <v>97120</v>
      </c>
      <c r="I49" s="154">
        <v>192</v>
      </c>
      <c r="J49" s="155">
        <v>37.763300000000001</v>
      </c>
    </row>
    <row r="50" spans="1:10" x14ac:dyDescent="0.2">
      <c r="A50" s="159">
        <v>44</v>
      </c>
      <c r="B50" s="154">
        <v>97664</v>
      </c>
      <c r="C50" s="154">
        <v>155</v>
      </c>
      <c r="D50" s="155">
        <v>39.432200000000002</v>
      </c>
      <c r="E50" s="154">
        <v>98430</v>
      </c>
      <c r="F50" s="154">
        <v>102</v>
      </c>
      <c r="G50" s="155">
        <v>42.115699999999997</v>
      </c>
      <c r="H50" s="154">
        <v>96933</v>
      </c>
      <c r="I50" s="154">
        <v>206</v>
      </c>
      <c r="J50" s="155">
        <v>36.835000000000001</v>
      </c>
    </row>
    <row r="51" spans="1:10" x14ac:dyDescent="0.2">
      <c r="A51" s="159">
        <v>45</v>
      </c>
      <c r="B51" s="154">
        <v>97513</v>
      </c>
      <c r="C51" s="154">
        <v>174</v>
      </c>
      <c r="D51" s="155">
        <v>38.492600000000003</v>
      </c>
      <c r="E51" s="154">
        <v>98330</v>
      </c>
      <c r="F51" s="154">
        <v>114</v>
      </c>
      <c r="G51" s="155">
        <v>41.158299999999997</v>
      </c>
      <c r="H51" s="154">
        <v>96734</v>
      </c>
      <c r="I51" s="154">
        <v>231</v>
      </c>
      <c r="J51" s="155">
        <v>35.9099</v>
      </c>
    </row>
    <row r="52" spans="1:10" x14ac:dyDescent="0.2">
      <c r="A52" s="159">
        <v>46</v>
      </c>
      <c r="B52" s="154">
        <v>97343</v>
      </c>
      <c r="C52" s="154">
        <v>187</v>
      </c>
      <c r="D52" s="155">
        <v>37.558799999999998</v>
      </c>
      <c r="E52" s="154">
        <v>98217</v>
      </c>
      <c r="F52" s="154">
        <v>124</v>
      </c>
      <c r="G52" s="155">
        <v>40.204900000000002</v>
      </c>
      <c r="H52" s="154">
        <v>96510</v>
      </c>
      <c r="I52" s="154">
        <v>248</v>
      </c>
      <c r="J52" s="155">
        <v>34.992100000000001</v>
      </c>
    </row>
    <row r="53" spans="1:10" x14ac:dyDescent="0.2">
      <c r="A53" s="159">
        <v>47</v>
      </c>
      <c r="B53" s="154">
        <v>97161</v>
      </c>
      <c r="C53" s="154">
        <v>208</v>
      </c>
      <c r="D53" s="155">
        <v>36.628100000000003</v>
      </c>
      <c r="E53" s="154">
        <v>98096</v>
      </c>
      <c r="F53" s="154">
        <v>141</v>
      </c>
      <c r="G53" s="155">
        <v>39.254100000000001</v>
      </c>
      <c r="H53" s="154">
        <v>96270</v>
      </c>
      <c r="I53" s="154">
        <v>274</v>
      </c>
      <c r="J53" s="155">
        <v>34.077800000000003</v>
      </c>
    </row>
    <row r="54" spans="1:10" x14ac:dyDescent="0.2">
      <c r="A54" s="159">
        <v>48</v>
      </c>
      <c r="B54" s="154">
        <v>96959</v>
      </c>
      <c r="C54" s="154">
        <v>230</v>
      </c>
      <c r="D54" s="155">
        <v>35.703499999999998</v>
      </c>
      <c r="E54" s="154">
        <v>97958</v>
      </c>
      <c r="F54" s="154">
        <v>154</v>
      </c>
      <c r="G54" s="155">
        <v>38.308700000000002</v>
      </c>
      <c r="H54" s="154">
        <v>96007</v>
      </c>
      <c r="I54" s="154">
        <v>303</v>
      </c>
      <c r="J54" s="155">
        <v>33.169899999999998</v>
      </c>
    </row>
    <row r="55" spans="1:10" x14ac:dyDescent="0.2">
      <c r="A55" s="159">
        <v>49</v>
      </c>
      <c r="B55" s="154">
        <v>96736</v>
      </c>
      <c r="C55" s="154">
        <v>252</v>
      </c>
      <c r="D55" s="155">
        <v>34.784500000000001</v>
      </c>
      <c r="E55" s="154">
        <v>97807</v>
      </c>
      <c r="F55" s="154">
        <v>173</v>
      </c>
      <c r="G55" s="155">
        <v>37.366900000000001</v>
      </c>
      <c r="H55" s="154">
        <v>95716</v>
      </c>
      <c r="I55" s="154">
        <v>328</v>
      </c>
      <c r="J55" s="155">
        <v>32.269300000000001</v>
      </c>
    </row>
    <row r="56" spans="1:10" x14ac:dyDescent="0.2">
      <c r="A56" s="159">
        <v>50</v>
      </c>
      <c r="B56" s="154">
        <v>96493</v>
      </c>
      <c r="C56" s="154">
        <v>283</v>
      </c>
      <c r="D56" s="155">
        <v>33.870899999999999</v>
      </c>
      <c r="E56" s="154">
        <v>97638</v>
      </c>
      <c r="F56" s="154">
        <v>195</v>
      </c>
      <c r="G56" s="155">
        <v>36.430700000000002</v>
      </c>
      <c r="H56" s="154">
        <v>95402</v>
      </c>
      <c r="I56" s="154">
        <v>370</v>
      </c>
      <c r="J56" s="155">
        <v>31.373899999999999</v>
      </c>
    </row>
    <row r="57" spans="1:10" x14ac:dyDescent="0.2">
      <c r="A57" s="159">
        <v>51</v>
      </c>
      <c r="B57" s="154">
        <v>96220</v>
      </c>
      <c r="C57" s="154">
        <v>311</v>
      </c>
      <c r="D57" s="155">
        <v>32.965699999999998</v>
      </c>
      <c r="E57" s="154">
        <v>97448</v>
      </c>
      <c r="F57" s="154">
        <v>214</v>
      </c>
      <c r="G57" s="155">
        <v>35.500900000000001</v>
      </c>
      <c r="H57" s="154">
        <v>95049</v>
      </c>
      <c r="I57" s="154">
        <v>406</v>
      </c>
      <c r="J57" s="155">
        <v>30.488499999999998</v>
      </c>
    </row>
    <row r="58" spans="1:10" x14ac:dyDescent="0.2">
      <c r="A58" s="159">
        <v>52</v>
      </c>
      <c r="B58" s="154">
        <v>95920</v>
      </c>
      <c r="C58" s="154">
        <v>339</v>
      </c>
      <c r="D58" s="155">
        <v>32.067100000000003</v>
      </c>
      <c r="E58" s="154">
        <v>97239</v>
      </c>
      <c r="F58" s="154">
        <v>233</v>
      </c>
      <c r="G58" s="155">
        <v>34.576000000000001</v>
      </c>
      <c r="H58" s="154">
        <v>94663</v>
      </c>
      <c r="I58" s="154">
        <v>444</v>
      </c>
      <c r="J58" s="155">
        <v>29.610700000000001</v>
      </c>
    </row>
    <row r="59" spans="1:10" x14ac:dyDescent="0.2">
      <c r="A59" s="159">
        <v>53</v>
      </c>
      <c r="B59" s="154">
        <v>95595</v>
      </c>
      <c r="C59" s="154">
        <v>373</v>
      </c>
      <c r="D59" s="155">
        <v>31.174499999999998</v>
      </c>
      <c r="E59" s="154">
        <v>97013</v>
      </c>
      <c r="F59" s="154">
        <v>254</v>
      </c>
      <c r="G59" s="155">
        <v>33.655500000000004</v>
      </c>
      <c r="H59" s="154">
        <v>94243</v>
      </c>
      <c r="I59" s="154">
        <v>489</v>
      </c>
      <c r="J59" s="155">
        <v>28.740400000000001</v>
      </c>
    </row>
    <row r="60" spans="1:10" x14ac:dyDescent="0.2">
      <c r="A60" s="159">
        <v>54</v>
      </c>
      <c r="B60" s="154">
        <v>95238</v>
      </c>
      <c r="C60" s="154">
        <v>401</v>
      </c>
      <c r="D60" s="155">
        <v>30.289300000000001</v>
      </c>
      <c r="E60" s="154">
        <v>96767</v>
      </c>
      <c r="F60" s="154">
        <v>271</v>
      </c>
      <c r="G60" s="155">
        <v>32.739800000000002</v>
      </c>
      <c r="H60" s="154">
        <v>93782</v>
      </c>
      <c r="I60" s="154">
        <v>529</v>
      </c>
      <c r="J60" s="155">
        <v>27.879300000000001</v>
      </c>
    </row>
    <row r="61" spans="1:10" x14ac:dyDescent="0.2">
      <c r="A61" s="159">
        <v>55</v>
      </c>
      <c r="B61" s="154">
        <v>94856</v>
      </c>
      <c r="C61" s="154">
        <v>437</v>
      </c>
      <c r="D61" s="155">
        <v>29.409300000000002</v>
      </c>
      <c r="E61" s="154">
        <v>96504</v>
      </c>
      <c r="F61" s="154">
        <v>297</v>
      </c>
      <c r="G61" s="155">
        <v>31.827400000000001</v>
      </c>
      <c r="H61" s="154">
        <v>93286</v>
      </c>
      <c r="I61" s="154">
        <v>576</v>
      </c>
      <c r="J61" s="155">
        <v>27.024999999999999</v>
      </c>
    </row>
    <row r="62" spans="1:10" x14ac:dyDescent="0.2">
      <c r="A62" s="159">
        <v>56</v>
      </c>
      <c r="B62" s="154">
        <v>94442</v>
      </c>
      <c r="C62" s="154">
        <v>475</v>
      </c>
      <c r="D62" s="155">
        <v>28.536300000000001</v>
      </c>
      <c r="E62" s="154">
        <v>96218</v>
      </c>
      <c r="F62" s="154">
        <v>311</v>
      </c>
      <c r="G62" s="155">
        <v>30.9206</v>
      </c>
      <c r="H62" s="154">
        <v>92748</v>
      </c>
      <c r="I62" s="154">
        <v>637</v>
      </c>
      <c r="J62" s="155">
        <v>26.178699999999999</v>
      </c>
    </row>
    <row r="63" spans="1:10" x14ac:dyDescent="0.2">
      <c r="A63" s="159">
        <v>57</v>
      </c>
      <c r="B63" s="154">
        <v>93993</v>
      </c>
      <c r="C63" s="154">
        <v>521</v>
      </c>
      <c r="D63" s="155">
        <v>27.67</v>
      </c>
      <c r="E63" s="154">
        <v>95919</v>
      </c>
      <c r="F63" s="154">
        <v>345</v>
      </c>
      <c r="G63" s="155">
        <v>30.015499999999999</v>
      </c>
      <c r="H63" s="154">
        <v>92158</v>
      </c>
      <c r="I63" s="154">
        <v>696</v>
      </c>
      <c r="J63" s="155">
        <v>25.3432</v>
      </c>
    </row>
    <row r="64" spans="1:10" x14ac:dyDescent="0.2">
      <c r="A64" s="159">
        <v>58</v>
      </c>
      <c r="B64" s="154">
        <v>93503</v>
      </c>
      <c r="C64" s="154">
        <v>567</v>
      </c>
      <c r="D64" s="155">
        <v>26.8124</v>
      </c>
      <c r="E64" s="154">
        <v>95588</v>
      </c>
      <c r="F64" s="154">
        <v>376</v>
      </c>
      <c r="G64" s="155">
        <v>29.117699999999999</v>
      </c>
      <c r="H64" s="154">
        <v>91516</v>
      </c>
      <c r="I64" s="154">
        <v>758</v>
      </c>
      <c r="J64" s="155">
        <v>24.517399999999999</v>
      </c>
    </row>
    <row r="65" spans="1:10" x14ac:dyDescent="0.2">
      <c r="A65" s="159">
        <v>59</v>
      </c>
      <c r="B65" s="154">
        <v>92973</v>
      </c>
      <c r="C65" s="154">
        <v>613</v>
      </c>
      <c r="D65" s="155">
        <v>25.962499999999999</v>
      </c>
      <c r="E65" s="154">
        <v>95229</v>
      </c>
      <c r="F65" s="154">
        <v>408</v>
      </c>
      <c r="G65" s="155">
        <v>28.2256</v>
      </c>
      <c r="H65" s="154">
        <v>90822</v>
      </c>
      <c r="I65" s="154">
        <v>817</v>
      </c>
      <c r="J65" s="155">
        <v>23.700900000000001</v>
      </c>
    </row>
    <row r="66" spans="1:10" x14ac:dyDescent="0.2">
      <c r="A66" s="159">
        <v>60</v>
      </c>
      <c r="B66" s="154">
        <v>92403</v>
      </c>
      <c r="C66" s="154">
        <v>676</v>
      </c>
      <c r="D66" s="155">
        <v>25.119599999999998</v>
      </c>
      <c r="E66" s="154">
        <v>94840</v>
      </c>
      <c r="F66" s="154">
        <v>440</v>
      </c>
      <c r="G66" s="155">
        <v>27.339300000000001</v>
      </c>
      <c r="H66" s="154">
        <v>90080</v>
      </c>
      <c r="I66" s="154">
        <v>913</v>
      </c>
      <c r="J66" s="155">
        <v>22.892099999999999</v>
      </c>
    </row>
    <row r="67" spans="1:10" x14ac:dyDescent="0.2">
      <c r="A67" s="159">
        <v>61</v>
      </c>
      <c r="B67" s="154">
        <v>91778</v>
      </c>
      <c r="C67" s="154">
        <v>736</v>
      </c>
      <c r="D67" s="155">
        <v>24.287199999999999</v>
      </c>
      <c r="E67" s="154">
        <v>94423</v>
      </c>
      <c r="F67" s="154">
        <v>479</v>
      </c>
      <c r="G67" s="155">
        <v>26.457999999999998</v>
      </c>
      <c r="H67" s="154">
        <v>89257</v>
      </c>
      <c r="I67" s="154">
        <v>996</v>
      </c>
      <c r="J67" s="155">
        <v>22.098400000000002</v>
      </c>
    </row>
    <row r="68" spans="1:10" x14ac:dyDescent="0.2">
      <c r="A68" s="159">
        <v>62</v>
      </c>
      <c r="B68" s="154">
        <v>91102</v>
      </c>
      <c r="C68" s="154">
        <v>808</v>
      </c>
      <c r="D68" s="155">
        <v>23.4636</v>
      </c>
      <c r="E68" s="154">
        <v>93971</v>
      </c>
      <c r="F68" s="154">
        <v>524</v>
      </c>
      <c r="G68" s="155">
        <v>25.582799999999999</v>
      </c>
      <c r="H68" s="154">
        <v>88369</v>
      </c>
      <c r="I68" s="154">
        <v>1096</v>
      </c>
      <c r="J68" s="155">
        <v>21.3156</v>
      </c>
    </row>
    <row r="69" spans="1:10" x14ac:dyDescent="0.2">
      <c r="A69" s="159">
        <v>63</v>
      </c>
      <c r="B69" s="154">
        <v>90366</v>
      </c>
      <c r="C69" s="154">
        <v>878</v>
      </c>
      <c r="D69" s="155">
        <v>22.650700000000001</v>
      </c>
      <c r="E69" s="154">
        <v>93478</v>
      </c>
      <c r="F69" s="154">
        <v>563</v>
      </c>
      <c r="G69" s="155">
        <v>24.715</v>
      </c>
      <c r="H69" s="154">
        <v>87400</v>
      </c>
      <c r="I69" s="154">
        <v>1199</v>
      </c>
      <c r="J69" s="155">
        <v>20.546299999999999</v>
      </c>
    </row>
    <row r="70" spans="1:10" x14ac:dyDescent="0.2">
      <c r="A70" s="159">
        <v>64</v>
      </c>
      <c r="B70" s="154">
        <v>89572</v>
      </c>
      <c r="C70" s="154">
        <v>941</v>
      </c>
      <c r="D70" s="155">
        <v>21.847000000000001</v>
      </c>
      <c r="E70" s="154">
        <v>92951</v>
      </c>
      <c r="F70" s="154">
        <v>617</v>
      </c>
      <c r="G70" s="155">
        <v>23.8522</v>
      </c>
      <c r="H70" s="154">
        <v>86352</v>
      </c>
      <c r="I70" s="154">
        <v>1273</v>
      </c>
      <c r="J70" s="155">
        <v>19.7896</v>
      </c>
    </row>
    <row r="71" spans="1:10" x14ac:dyDescent="0.2">
      <c r="A71" s="159">
        <v>65</v>
      </c>
      <c r="B71" s="154">
        <v>88730</v>
      </c>
      <c r="C71" s="154">
        <v>1020</v>
      </c>
      <c r="D71" s="155">
        <v>21.049700000000001</v>
      </c>
      <c r="E71" s="154">
        <v>92378</v>
      </c>
      <c r="F71" s="154">
        <v>664</v>
      </c>
      <c r="G71" s="155">
        <v>22.997199999999999</v>
      </c>
      <c r="H71" s="154">
        <v>85253</v>
      </c>
      <c r="I71" s="154">
        <v>1387</v>
      </c>
      <c r="J71" s="155">
        <v>19.0383</v>
      </c>
    </row>
    <row r="72" spans="1:10" x14ac:dyDescent="0.2">
      <c r="A72" s="159">
        <v>66</v>
      </c>
      <c r="B72" s="154">
        <v>87825</v>
      </c>
      <c r="C72" s="154">
        <v>1105</v>
      </c>
      <c r="D72" s="155">
        <v>20.261299999999999</v>
      </c>
      <c r="E72" s="154">
        <v>91765</v>
      </c>
      <c r="F72" s="154">
        <v>711</v>
      </c>
      <c r="G72" s="155">
        <v>22.147500000000001</v>
      </c>
      <c r="H72" s="154">
        <v>84070</v>
      </c>
      <c r="I72" s="154">
        <v>1515</v>
      </c>
      <c r="J72" s="155">
        <v>18.299099999999999</v>
      </c>
    </row>
    <row r="73" spans="1:10" x14ac:dyDescent="0.2">
      <c r="A73" s="159">
        <v>67</v>
      </c>
      <c r="B73" s="154">
        <v>86854</v>
      </c>
      <c r="C73" s="154">
        <v>1168</v>
      </c>
      <c r="D73" s="155">
        <v>19.482199999999999</v>
      </c>
      <c r="E73" s="154">
        <v>91112</v>
      </c>
      <c r="F73" s="154">
        <v>747</v>
      </c>
      <c r="G73" s="155">
        <v>21.302600000000002</v>
      </c>
      <c r="H73" s="154">
        <v>82796</v>
      </c>
      <c r="I73" s="154">
        <v>1610</v>
      </c>
      <c r="J73" s="155">
        <v>17.573</v>
      </c>
    </row>
    <row r="74" spans="1:10" x14ac:dyDescent="0.2">
      <c r="A74" s="159">
        <v>68</v>
      </c>
      <c r="B74" s="154">
        <v>85840</v>
      </c>
      <c r="C74" s="154">
        <v>1251</v>
      </c>
      <c r="D74" s="155">
        <v>18.706600000000002</v>
      </c>
      <c r="E74" s="154">
        <v>90431</v>
      </c>
      <c r="F74" s="154">
        <v>813</v>
      </c>
      <c r="G74" s="155">
        <v>20.459199999999999</v>
      </c>
      <c r="H74" s="154">
        <v>81464</v>
      </c>
      <c r="I74" s="154">
        <v>1714</v>
      </c>
      <c r="J74" s="155">
        <v>16.8523</v>
      </c>
    </row>
    <row r="75" spans="1:10" x14ac:dyDescent="0.2">
      <c r="A75" s="159">
        <v>69</v>
      </c>
      <c r="B75" s="154">
        <v>84766</v>
      </c>
      <c r="C75" s="154">
        <v>1337</v>
      </c>
      <c r="D75" s="155">
        <v>17.937200000000001</v>
      </c>
      <c r="E75" s="154">
        <v>89696</v>
      </c>
      <c r="F75" s="154">
        <v>877</v>
      </c>
      <c r="G75" s="155">
        <v>19.622800000000002</v>
      </c>
      <c r="H75" s="154">
        <v>80067</v>
      </c>
      <c r="I75" s="154">
        <v>1827</v>
      </c>
      <c r="J75" s="155">
        <v>16.1374</v>
      </c>
    </row>
    <row r="76" spans="1:10" x14ac:dyDescent="0.2">
      <c r="A76" s="159">
        <v>70</v>
      </c>
      <c r="B76" s="154">
        <v>83633</v>
      </c>
      <c r="C76" s="154">
        <v>1446</v>
      </c>
      <c r="D76" s="155">
        <v>17.173400000000001</v>
      </c>
      <c r="E76" s="154">
        <v>88909</v>
      </c>
      <c r="F76" s="154">
        <v>968</v>
      </c>
      <c r="G76" s="155">
        <v>18.792000000000002</v>
      </c>
      <c r="H76" s="154">
        <v>78604</v>
      </c>
      <c r="I76" s="154">
        <v>1961</v>
      </c>
      <c r="J76" s="155">
        <v>15.4285</v>
      </c>
    </row>
    <row r="77" spans="1:10" x14ac:dyDescent="0.2">
      <c r="A77" s="159">
        <v>71</v>
      </c>
      <c r="B77" s="154">
        <v>82424</v>
      </c>
      <c r="C77" s="154">
        <v>1544</v>
      </c>
      <c r="D77" s="155">
        <v>16.418099999999999</v>
      </c>
      <c r="E77" s="154">
        <v>88048</v>
      </c>
      <c r="F77" s="154">
        <v>1036</v>
      </c>
      <c r="G77" s="155">
        <v>17.9709</v>
      </c>
      <c r="H77" s="154">
        <v>77063</v>
      </c>
      <c r="I77" s="154">
        <v>2097</v>
      </c>
      <c r="J77" s="155">
        <v>14.7271</v>
      </c>
    </row>
    <row r="78" spans="1:10" x14ac:dyDescent="0.2">
      <c r="A78" s="159">
        <v>72</v>
      </c>
      <c r="B78" s="154">
        <v>81151</v>
      </c>
      <c r="C78" s="154">
        <v>1662</v>
      </c>
      <c r="D78" s="155">
        <v>15.6677</v>
      </c>
      <c r="E78" s="154">
        <v>87136</v>
      </c>
      <c r="F78" s="154">
        <v>1120</v>
      </c>
      <c r="G78" s="155">
        <v>17.1538</v>
      </c>
      <c r="H78" s="154">
        <v>75446</v>
      </c>
      <c r="I78" s="154">
        <v>2259</v>
      </c>
      <c r="J78" s="155">
        <v>14.0319</v>
      </c>
    </row>
    <row r="79" spans="1:10" x14ac:dyDescent="0.2">
      <c r="A79" s="159">
        <v>73</v>
      </c>
      <c r="B79" s="154">
        <v>79802</v>
      </c>
      <c r="C79" s="154">
        <v>1805</v>
      </c>
      <c r="D79" s="155">
        <v>14.924099999999999</v>
      </c>
      <c r="E79" s="154">
        <v>86161</v>
      </c>
      <c r="F79" s="154">
        <v>1221</v>
      </c>
      <c r="G79" s="155">
        <v>16.342300000000002</v>
      </c>
      <c r="H79" s="154">
        <v>73742</v>
      </c>
      <c r="I79" s="154">
        <v>2455</v>
      </c>
      <c r="J79" s="155">
        <v>13.3446</v>
      </c>
    </row>
    <row r="80" spans="1:10" x14ac:dyDescent="0.2">
      <c r="A80" s="159">
        <v>74</v>
      </c>
      <c r="B80" s="154">
        <v>78362</v>
      </c>
      <c r="C80" s="154">
        <v>1975</v>
      </c>
      <c r="D80" s="155">
        <v>14.1891</v>
      </c>
      <c r="E80" s="154">
        <v>85109</v>
      </c>
      <c r="F80" s="154">
        <v>1371</v>
      </c>
      <c r="G80" s="155">
        <v>15.5381</v>
      </c>
      <c r="H80" s="154">
        <v>71932</v>
      </c>
      <c r="I80" s="154">
        <v>2655</v>
      </c>
      <c r="J80" s="155">
        <v>12.6678</v>
      </c>
    </row>
    <row r="81" spans="1:10" x14ac:dyDescent="0.2">
      <c r="A81" s="159">
        <v>75</v>
      </c>
      <c r="B81" s="154">
        <v>76815</v>
      </c>
      <c r="C81" s="154">
        <v>2158</v>
      </c>
      <c r="D81" s="155">
        <v>13.4649</v>
      </c>
      <c r="E81" s="154">
        <v>83942</v>
      </c>
      <c r="F81" s="154">
        <v>1517</v>
      </c>
      <c r="G81" s="155">
        <v>14.747199999999999</v>
      </c>
      <c r="H81" s="154">
        <v>70022</v>
      </c>
      <c r="I81" s="154">
        <v>2889</v>
      </c>
      <c r="J81" s="155">
        <v>11.999700000000001</v>
      </c>
    </row>
    <row r="82" spans="1:10" x14ac:dyDescent="0.2">
      <c r="A82" s="159">
        <v>76</v>
      </c>
      <c r="B82" s="154">
        <v>75158</v>
      </c>
      <c r="C82" s="154">
        <v>2407</v>
      </c>
      <c r="D82" s="155">
        <v>12.7508</v>
      </c>
      <c r="E82" s="154">
        <v>82668</v>
      </c>
      <c r="F82" s="154">
        <v>1708</v>
      </c>
      <c r="G82" s="155">
        <v>13.966699999999999</v>
      </c>
      <c r="H82" s="154">
        <v>67999</v>
      </c>
      <c r="I82" s="154">
        <v>3217</v>
      </c>
      <c r="J82" s="155">
        <v>11.341900000000001</v>
      </c>
    </row>
    <row r="83" spans="1:10" x14ac:dyDescent="0.2">
      <c r="A83" s="159">
        <v>77</v>
      </c>
      <c r="B83" s="154">
        <v>73349</v>
      </c>
      <c r="C83" s="154">
        <v>2639</v>
      </c>
      <c r="D83" s="155">
        <v>12.052899999999999</v>
      </c>
      <c r="E83" s="154">
        <v>81256</v>
      </c>
      <c r="F83" s="154">
        <v>1900</v>
      </c>
      <c r="G83" s="155">
        <v>13.2006</v>
      </c>
      <c r="H83" s="154">
        <v>65811</v>
      </c>
      <c r="I83" s="154">
        <v>3509</v>
      </c>
      <c r="J83" s="155">
        <v>10.702299999999999</v>
      </c>
    </row>
    <row r="84" spans="1:10" x14ac:dyDescent="0.2">
      <c r="A84" s="159">
        <v>78</v>
      </c>
      <c r="B84" s="154">
        <v>71413</v>
      </c>
      <c r="C84" s="154">
        <v>2923</v>
      </c>
      <c r="D84" s="155">
        <v>11.366099999999999</v>
      </c>
      <c r="E84" s="154">
        <v>79713</v>
      </c>
      <c r="F84" s="154">
        <v>2132</v>
      </c>
      <c r="G84" s="155">
        <v>12.4466</v>
      </c>
      <c r="H84" s="154">
        <v>63502</v>
      </c>
      <c r="I84" s="154">
        <v>3870</v>
      </c>
      <c r="J84" s="155">
        <v>10.0733</v>
      </c>
    </row>
    <row r="85" spans="1:10" x14ac:dyDescent="0.2">
      <c r="A85" s="159">
        <v>79</v>
      </c>
      <c r="B85" s="154">
        <v>69325</v>
      </c>
      <c r="C85" s="154">
        <v>3251</v>
      </c>
      <c r="D85" s="155">
        <v>10.693300000000001</v>
      </c>
      <c r="E85" s="154">
        <v>78013</v>
      </c>
      <c r="F85" s="154">
        <v>2397</v>
      </c>
      <c r="G85" s="155">
        <v>11.706799999999999</v>
      </c>
      <c r="H85" s="154">
        <v>61044</v>
      </c>
      <c r="I85" s="154">
        <v>4293</v>
      </c>
      <c r="J85" s="155">
        <v>9.4587000000000003</v>
      </c>
    </row>
    <row r="86" spans="1:10" x14ac:dyDescent="0.2">
      <c r="A86" s="159">
        <v>80</v>
      </c>
      <c r="B86" s="154">
        <v>67071</v>
      </c>
      <c r="C86" s="154">
        <v>3620</v>
      </c>
      <c r="D86" s="155">
        <v>10.0358</v>
      </c>
      <c r="E86" s="154">
        <v>76144</v>
      </c>
      <c r="F86" s="154">
        <v>2749</v>
      </c>
      <c r="G86" s="155">
        <v>10.981999999999999</v>
      </c>
      <c r="H86" s="154">
        <v>58424</v>
      </c>
      <c r="I86" s="154">
        <v>4702</v>
      </c>
      <c r="J86" s="155">
        <v>8.8605</v>
      </c>
    </row>
    <row r="87" spans="1:10" x14ac:dyDescent="0.2">
      <c r="A87" s="159">
        <v>81</v>
      </c>
      <c r="B87" s="154">
        <v>64643</v>
      </c>
      <c r="C87" s="154">
        <v>4073</v>
      </c>
      <c r="D87" s="155">
        <v>9.3940000000000001</v>
      </c>
      <c r="E87" s="154">
        <v>74051</v>
      </c>
      <c r="F87" s="154">
        <v>3137</v>
      </c>
      <c r="G87" s="155">
        <v>10.2783</v>
      </c>
      <c r="H87" s="154">
        <v>55677</v>
      </c>
      <c r="I87" s="154">
        <v>5258</v>
      </c>
      <c r="J87" s="155">
        <v>8.2729999999999997</v>
      </c>
    </row>
    <row r="88" spans="1:10" x14ac:dyDescent="0.2">
      <c r="A88" s="159">
        <v>82</v>
      </c>
      <c r="B88" s="154">
        <v>62011</v>
      </c>
      <c r="C88" s="154">
        <v>4591</v>
      </c>
      <c r="D88" s="155">
        <v>8.7715999999999994</v>
      </c>
      <c r="E88" s="154">
        <v>71728</v>
      </c>
      <c r="F88" s="154">
        <v>3581</v>
      </c>
      <c r="G88" s="155">
        <v>9.5950000000000006</v>
      </c>
      <c r="H88" s="154">
        <v>52750</v>
      </c>
      <c r="I88" s="154">
        <v>5899</v>
      </c>
      <c r="J88" s="155">
        <v>7.7043999999999997</v>
      </c>
    </row>
    <row r="89" spans="1:10" x14ac:dyDescent="0.2">
      <c r="A89" s="159">
        <v>83</v>
      </c>
      <c r="B89" s="154">
        <v>59164</v>
      </c>
      <c r="C89" s="154">
        <v>5164</v>
      </c>
      <c r="D89" s="155">
        <v>8.1694999999999993</v>
      </c>
      <c r="E89" s="154">
        <v>69159</v>
      </c>
      <c r="F89" s="154">
        <v>4082</v>
      </c>
      <c r="G89" s="155">
        <v>8.9327000000000005</v>
      </c>
      <c r="H89" s="154">
        <v>49638</v>
      </c>
      <c r="I89" s="154">
        <v>6601</v>
      </c>
      <c r="J89" s="155">
        <v>7.1561000000000003</v>
      </c>
    </row>
    <row r="90" spans="1:10" x14ac:dyDescent="0.2">
      <c r="A90" s="159">
        <v>84</v>
      </c>
      <c r="B90" s="154">
        <v>56109</v>
      </c>
      <c r="C90" s="154">
        <v>5922</v>
      </c>
      <c r="D90" s="155">
        <v>7.5872000000000002</v>
      </c>
      <c r="E90" s="154">
        <v>66336</v>
      </c>
      <c r="F90" s="154">
        <v>4741</v>
      </c>
      <c r="G90" s="155">
        <v>8.2916000000000007</v>
      </c>
      <c r="H90" s="154">
        <v>46361</v>
      </c>
      <c r="I90" s="154">
        <v>7532</v>
      </c>
      <c r="J90" s="155">
        <v>6.6265000000000001</v>
      </c>
    </row>
    <row r="91" spans="1:10" x14ac:dyDescent="0.2">
      <c r="A91" s="159">
        <v>85</v>
      </c>
      <c r="B91" s="154">
        <v>52786</v>
      </c>
      <c r="C91" s="154">
        <v>6712</v>
      </c>
      <c r="D91" s="155">
        <v>7.0332999999999997</v>
      </c>
      <c r="E91" s="154">
        <v>63191</v>
      </c>
      <c r="F91" s="154">
        <v>5434</v>
      </c>
      <c r="G91" s="155">
        <v>7.6794000000000002</v>
      </c>
      <c r="H91" s="154">
        <v>42869</v>
      </c>
      <c r="I91" s="154">
        <v>8507</v>
      </c>
      <c r="J91" s="155">
        <v>6.1254999999999997</v>
      </c>
    </row>
    <row r="92" spans="1:10" x14ac:dyDescent="0.2">
      <c r="A92" s="159">
        <v>86</v>
      </c>
      <c r="B92" s="154">
        <v>49244</v>
      </c>
      <c r="C92" s="154">
        <v>7662</v>
      </c>
      <c r="D92" s="155">
        <v>6.5033000000000003</v>
      </c>
      <c r="E92" s="154">
        <v>59758</v>
      </c>
      <c r="F92" s="154">
        <v>6291</v>
      </c>
      <c r="G92" s="155">
        <v>7.0918999999999999</v>
      </c>
      <c r="H92" s="154">
        <v>39222</v>
      </c>
      <c r="I92" s="154">
        <v>9653</v>
      </c>
      <c r="J92" s="155">
        <v>5.6485000000000003</v>
      </c>
    </row>
    <row r="93" spans="1:10" x14ac:dyDescent="0.2">
      <c r="A93" s="159">
        <v>87</v>
      </c>
      <c r="B93" s="154">
        <v>45471</v>
      </c>
      <c r="C93" s="154">
        <v>8778</v>
      </c>
      <c r="D93" s="155">
        <v>6.0014000000000003</v>
      </c>
      <c r="E93" s="154">
        <v>55998</v>
      </c>
      <c r="F93" s="154">
        <v>7293</v>
      </c>
      <c r="G93" s="155">
        <v>6.5343999999999998</v>
      </c>
      <c r="H93" s="154">
        <v>35436</v>
      </c>
      <c r="I93" s="154">
        <v>11013</v>
      </c>
      <c r="J93" s="155">
        <v>5.1985999999999999</v>
      </c>
    </row>
    <row r="94" spans="1:10" x14ac:dyDescent="0.2">
      <c r="A94" s="159">
        <v>88</v>
      </c>
      <c r="B94" s="154">
        <v>41479</v>
      </c>
      <c r="C94" s="154">
        <v>9967</v>
      </c>
      <c r="D94" s="155">
        <v>5.5308000000000002</v>
      </c>
      <c r="E94" s="154">
        <v>51914</v>
      </c>
      <c r="F94" s="154">
        <v>8387</v>
      </c>
      <c r="G94" s="155">
        <v>6.0091999999999999</v>
      </c>
      <c r="H94" s="154">
        <v>31534</v>
      </c>
      <c r="I94" s="154">
        <v>12445</v>
      </c>
      <c r="J94" s="155">
        <v>4.7801</v>
      </c>
    </row>
    <row r="95" spans="1:10" x14ac:dyDescent="0.2">
      <c r="A95" s="159">
        <v>89</v>
      </c>
      <c r="B95" s="154">
        <v>37345</v>
      </c>
      <c r="C95" s="154">
        <v>11363</v>
      </c>
      <c r="D95" s="155">
        <v>5.0876999999999999</v>
      </c>
      <c r="E95" s="154">
        <v>47560</v>
      </c>
      <c r="F95" s="154">
        <v>9641</v>
      </c>
      <c r="G95" s="155">
        <v>5.5134999999999996</v>
      </c>
      <c r="H95" s="154">
        <v>27609</v>
      </c>
      <c r="I95" s="154">
        <v>14191</v>
      </c>
      <c r="J95" s="155">
        <v>4.3884999999999996</v>
      </c>
    </row>
    <row r="96" spans="1:10" x14ac:dyDescent="0.2">
      <c r="A96" s="159">
        <v>90</v>
      </c>
      <c r="B96" s="154">
        <v>33102</v>
      </c>
      <c r="C96" s="154">
        <v>12951</v>
      </c>
      <c r="D96" s="155">
        <v>4.6757999999999997</v>
      </c>
      <c r="E96" s="154">
        <v>42975</v>
      </c>
      <c r="F96" s="154">
        <v>11224</v>
      </c>
      <c r="G96" s="155">
        <v>5.0484999999999998</v>
      </c>
      <c r="H96" s="154">
        <v>23692</v>
      </c>
      <c r="I96" s="154">
        <v>15936</v>
      </c>
      <c r="J96" s="155">
        <v>4.0315000000000003</v>
      </c>
    </row>
    <row r="97" spans="1:10" x14ac:dyDescent="0.2">
      <c r="A97" s="159">
        <v>91</v>
      </c>
      <c r="B97" s="154">
        <v>28815</v>
      </c>
      <c r="C97" s="154">
        <v>14760</v>
      </c>
      <c r="D97" s="155">
        <v>4.2971000000000004</v>
      </c>
      <c r="E97" s="154">
        <v>38151</v>
      </c>
      <c r="F97" s="154">
        <v>13009</v>
      </c>
      <c r="G97" s="155">
        <v>4.6234999999999999</v>
      </c>
      <c r="H97" s="154">
        <v>19916</v>
      </c>
      <c r="I97" s="154">
        <v>17959</v>
      </c>
      <c r="J97" s="155">
        <v>3.7010000000000001</v>
      </c>
    </row>
    <row r="98" spans="1:10" x14ac:dyDescent="0.2">
      <c r="A98" s="159">
        <v>92</v>
      </c>
      <c r="B98" s="154">
        <v>24562</v>
      </c>
      <c r="C98" s="154">
        <v>16688</v>
      </c>
      <c r="D98" s="155">
        <v>3.9546000000000001</v>
      </c>
      <c r="E98" s="154">
        <v>33188</v>
      </c>
      <c r="F98" s="154">
        <v>14783</v>
      </c>
      <c r="G98" s="155">
        <v>4.2401</v>
      </c>
      <c r="H98" s="154">
        <v>16339</v>
      </c>
      <c r="I98" s="154">
        <v>20376</v>
      </c>
      <c r="J98" s="155">
        <v>3.4016999999999999</v>
      </c>
    </row>
    <row r="99" spans="1:10" x14ac:dyDescent="0.2">
      <c r="A99" s="159">
        <v>93</v>
      </c>
      <c r="B99" s="154">
        <v>20463</v>
      </c>
      <c r="C99" s="154">
        <v>18542</v>
      </c>
      <c r="D99" s="155">
        <v>3.6465000000000001</v>
      </c>
      <c r="E99" s="154">
        <v>28282</v>
      </c>
      <c r="F99" s="154">
        <v>16700</v>
      </c>
      <c r="G99" s="155">
        <v>3.8889999999999998</v>
      </c>
      <c r="H99" s="154">
        <v>13010</v>
      </c>
      <c r="I99" s="154">
        <v>22361</v>
      </c>
      <c r="J99" s="155">
        <v>3.1442999999999999</v>
      </c>
    </row>
    <row r="100" spans="1:10" x14ac:dyDescent="0.2">
      <c r="A100" s="159">
        <v>94</v>
      </c>
      <c r="B100" s="154">
        <v>16668</v>
      </c>
      <c r="C100" s="154">
        <v>20666</v>
      </c>
      <c r="D100" s="155">
        <v>3.3628</v>
      </c>
      <c r="E100" s="154">
        <v>23559</v>
      </c>
      <c r="F100" s="154">
        <v>18780</v>
      </c>
      <c r="G100" s="155">
        <v>3.5684</v>
      </c>
      <c r="H100" s="154">
        <v>10101</v>
      </c>
      <c r="I100" s="154">
        <v>24858</v>
      </c>
      <c r="J100" s="155">
        <v>2.9058000000000002</v>
      </c>
    </row>
    <row r="101" spans="1:10" x14ac:dyDescent="0.2">
      <c r="A101" s="159">
        <v>95</v>
      </c>
      <c r="B101" s="154">
        <v>13224</v>
      </c>
      <c r="C101" s="154">
        <v>22918</v>
      </c>
      <c r="D101" s="155">
        <v>3.1084999999999998</v>
      </c>
      <c r="E101" s="154">
        <v>19135</v>
      </c>
      <c r="F101" s="154">
        <v>21120</v>
      </c>
      <c r="G101" s="155">
        <v>3.2778999999999998</v>
      </c>
      <c r="H101" s="154">
        <v>7590</v>
      </c>
      <c r="I101" s="154">
        <v>27237</v>
      </c>
      <c r="J101" s="155">
        <v>2.7017000000000002</v>
      </c>
    </row>
    <row r="102" spans="1:10" x14ac:dyDescent="0.2">
      <c r="A102" s="159">
        <v>96</v>
      </c>
      <c r="B102" s="154">
        <v>10193</v>
      </c>
      <c r="C102" s="154">
        <v>25173</v>
      </c>
      <c r="D102" s="155">
        <v>2.8841000000000001</v>
      </c>
      <c r="E102" s="154">
        <v>15093</v>
      </c>
      <c r="F102" s="154">
        <v>23324</v>
      </c>
      <c r="G102" s="155">
        <v>3.0215999999999998</v>
      </c>
      <c r="H102" s="154">
        <v>5523</v>
      </c>
      <c r="I102" s="154">
        <v>29990</v>
      </c>
      <c r="J102" s="155">
        <v>2.5257999999999998</v>
      </c>
    </row>
    <row r="103" spans="1:10" x14ac:dyDescent="0.2">
      <c r="A103" s="159">
        <v>97</v>
      </c>
      <c r="B103" s="154">
        <v>7627</v>
      </c>
      <c r="C103" s="154">
        <v>27402</v>
      </c>
      <c r="D103" s="155">
        <v>2.6861999999999999</v>
      </c>
      <c r="E103" s="154">
        <v>11573</v>
      </c>
      <c r="F103" s="154">
        <v>25794</v>
      </c>
      <c r="G103" s="155">
        <v>2.7887</v>
      </c>
      <c r="H103" s="154">
        <v>3866</v>
      </c>
      <c r="I103" s="154">
        <v>31990</v>
      </c>
      <c r="J103" s="155">
        <v>2.3936000000000002</v>
      </c>
    </row>
    <row r="104" spans="1:10" x14ac:dyDescent="0.2">
      <c r="A104" s="159">
        <v>98</v>
      </c>
      <c r="B104" s="154">
        <v>5537</v>
      </c>
      <c r="C104" s="154">
        <v>29584</v>
      </c>
      <c r="D104" s="155">
        <v>2.5112999999999999</v>
      </c>
      <c r="E104" s="154">
        <v>8588</v>
      </c>
      <c r="F104" s="154">
        <v>28097</v>
      </c>
      <c r="G104" s="155">
        <v>2.5842000000000001</v>
      </c>
      <c r="H104" s="154">
        <v>2630</v>
      </c>
      <c r="I104" s="154">
        <v>34210</v>
      </c>
      <c r="J104" s="155">
        <v>2.2843</v>
      </c>
    </row>
    <row r="105" spans="1:10" x14ac:dyDescent="0.2">
      <c r="A105" s="159">
        <v>99</v>
      </c>
      <c r="B105" s="154">
        <v>3899</v>
      </c>
      <c r="C105" s="154">
        <v>31551</v>
      </c>
      <c r="D105" s="155">
        <v>2.3563000000000001</v>
      </c>
      <c r="E105" s="154">
        <v>6175</v>
      </c>
      <c r="F105" s="154">
        <v>30246</v>
      </c>
      <c r="G105" s="155">
        <v>2.3986999999999998</v>
      </c>
      <c r="H105" s="154">
        <v>1730</v>
      </c>
      <c r="I105" s="154">
        <v>35994</v>
      </c>
      <c r="J105" s="155">
        <v>2.2122000000000002</v>
      </c>
    </row>
    <row r="106" spans="1:10" x14ac:dyDescent="0.2">
      <c r="A106" s="159">
        <v>100</v>
      </c>
      <c r="B106" s="154">
        <v>2669</v>
      </c>
      <c r="C106" s="154">
        <v>34747</v>
      </c>
      <c r="D106" s="155">
        <v>2.2120000000000002</v>
      </c>
      <c r="E106" s="154">
        <v>4307</v>
      </c>
      <c r="F106" s="154">
        <v>33527</v>
      </c>
      <c r="G106" s="155">
        <v>2.222</v>
      </c>
      <c r="H106" s="154">
        <v>1107</v>
      </c>
      <c r="I106" s="154">
        <v>39267</v>
      </c>
      <c r="J106" s="155">
        <v>2.1751</v>
      </c>
    </row>
    <row r="107" spans="1:10" x14ac:dyDescent="0.2">
      <c r="A107" s="159">
        <v>101</v>
      </c>
      <c r="B107" s="154">
        <v>1742</v>
      </c>
      <c r="C107" s="154">
        <v>37627</v>
      </c>
      <c r="D107" s="155">
        <v>2.1236000000000002</v>
      </c>
      <c r="E107" s="154">
        <v>2863</v>
      </c>
      <c r="F107" s="154">
        <v>36403</v>
      </c>
      <c r="G107" s="155">
        <v>2.0905</v>
      </c>
      <c r="H107" s="154">
        <v>672</v>
      </c>
      <c r="I107" s="154">
        <v>42597</v>
      </c>
      <c r="J107" s="155">
        <v>2.2581000000000002</v>
      </c>
    </row>
    <row r="108" spans="1:10" x14ac:dyDescent="0.2">
      <c r="A108" s="159">
        <v>102</v>
      </c>
      <c r="B108" s="154">
        <v>1086</v>
      </c>
      <c r="C108" s="154">
        <v>39354</v>
      </c>
      <c r="D108" s="155">
        <v>2.1031</v>
      </c>
      <c r="E108" s="154">
        <v>1821</v>
      </c>
      <c r="F108" s="154">
        <v>39041</v>
      </c>
      <c r="G108" s="155">
        <v>2.0009000000000001</v>
      </c>
      <c r="H108" s="154">
        <v>386</v>
      </c>
      <c r="I108" s="154">
        <v>40762</v>
      </c>
      <c r="J108" s="155">
        <v>2.5627</v>
      </c>
    </row>
    <row r="109" spans="1:10" x14ac:dyDescent="0.2">
      <c r="A109" s="159">
        <v>103</v>
      </c>
      <c r="B109" s="154">
        <v>659</v>
      </c>
      <c r="C109" s="154">
        <v>40799</v>
      </c>
      <c r="D109" s="155">
        <v>2.1434000000000002</v>
      </c>
      <c r="E109" s="154">
        <v>1110</v>
      </c>
      <c r="F109" s="154">
        <v>41242</v>
      </c>
      <c r="G109" s="155">
        <v>1.9621999999999999</v>
      </c>
      <c r="H109" s="154">
        <v>229</v>
      </c>
      <c r="I109" s="154">
        <v>38753</v>
      </c>
      <c r="J109" s="155">
        <v>2.9821</v>
      </c>
    </row>
    <row r="110" spans="1:10" x14ac:dyDescent="0.2">
      <c r="A110" s="160">
        <v>104</v>
      </c>
      <c r="B110" s="154">
        <v>390</v>
      </c>
      <c r="C110" s="154">
        <v>38776</v>
      </c>
      <c r="D110" s="155">
        <v>2.2761</v>
      </c>
      <c r="E110" s="154">
        <v>652</v>
      </c>
      <c r="F110" s="154">
        <v>40543</v>
      </c>
      <c r="G110" s="155">
        <v>1.9884999999999999</v>
      </c>
      <c r="H110" s="154">
        <v>140</v>
      </c>
      <c r="I110" s="154">
        <v>30929</v>
      </c>
      <c r="J110" s="155">
        <v>3.5526</v>
      </c>
    </row>
    <row r="111" spans="1:10" ht="15" x14ac:dyDescent="0.25">
      <c r="A111" s="161"/>
      <c r="B111" s="161"/>
      <c r="C111" s="161"/>
      <c r="D111" s="161"/>
      <c r="E111" s="161"/>
      <c r="F111" s="161"/>
      <c r="G111" s="161"/>
      <c r="H111" s="161"/>
      <c r="I111" s="161"/>
      <c r="J111" s="161"/>
    </row>
    <row r="112" spans="1:10" x14ac:dyDescent="0.2">
      <c r="A112" s="162" t="s">
        <v>11</v>
      </c>
      <c r="B112" s="150"/>
      <c r="C112" s="150"/>
      <c r="D112" s="150"/>
      <c r="E112" s="150"/>
      <c r="F112" s="150"/>
      <c r="G112" s="150"/>
      <c r="H112" s="150"/>
      <c r="I112" s="150"/>
      <c r="J112" s="150"/>
    </row>
    <row r="113" spans="1:1" x14ac:dyDescent="0.2">
      <c r="A113" s="152" t="s">
        <v>438</v>
      </c>
    </row>
    <row r="114" spans="1:1" x14ac:dyDescent="0.2">
      <c r="A114" s="151" t="s">
        <v>439</v>
      </c>
    </row>
  </sheetData>
  <mergeCells count="4">
    <mergeCell ref="A4:A5"/>
    <mergeCell ref="B4:D4"/>
    <mergeCell ref="E4:G4"/>
    <mergeCell ref="H4:J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032F3-3158-4DAF-A167-B27852827FA4}">
  <dimension ref="A1:J114"/>
  <sheetViews>
    <sheetView workbookViewId="0">
      <selection activeCell="M20" sqref="M20"/>
    </sheetView>
  </sheetViews>
  <sheetFormatPr baseColWidth="10" defaultRowHeight="15" x14ac:dyDescent="0.25"/>
  <sheetData>
    <row r="1" spans="1:10" x14ac:dyDescent="0.25">
      <c r="A1" s="173" t="s">
        <v>440</v>
      </c>
      <c r="B1" s="170"/>
      <c r="C1" s="170"/>
      <c r="D1" s="170"/>
      <c r="E1" s="170"/>
      <c r="F1" s="170"/>
      <c r="G1" s="170"/>
      <c r="H1" s="170"/>
      <c r="I1" s="170"/>
      <c r="J1" s="170"/>
    </row>
    <row r="2" spans="1:10" x14ac:dyDescent="0.25">
      <c r="A2" s="173"/>
      <c r="B2" s="183" t="s">
        <v>441</v>
      </c>
      <c r="C2" s="170"/>
      <c r="D2" s="170"/>
      <c r="E2" s="170"/>
      <c r="F2" s="170"/>
      <c r="G2" s="170"/>
      <c r="H2" s="170"/>
      <c r="I2" s="170"/>
      <c r="J2" s="170"/>
    </row>
    <row r="4" spans="1:10" x14ac:dyDescent="0.25">
      <c r="A4" s="164" t="s">
        <v>431</v>
      </c>
      <c r="B4" s="166" t="s">
        <v>10</v>
      </c>
      <c r="C4" s="167"/>
      <c r="D4" s="167"/>
      <c r="E4" s="166" t="s">
        <v>432</v>
      </c>
      <c r="F4" s="167"/>
      <c r="G4" s="167"/>
      <c r="H4" s="166" t="s">
        <v>433</v>
      </c>
      <c r="I4" s="167"/>
      <c r="J4" s="167"/>
    </row>
    <row r="5" spans="1:10" ht="76.5" x14ac:dyDescent="0.25">
      <c r="A5" s="165"/>
      <c r="B5" s="176" t="s">
        <v>434</v>
      </c>
      <c r="C5" s="176" t="s">
        <v>435</v>
      </c>
      <c r="D5" s="177" t="s">
        <v>436</v>
      </c>
      <c r="E5" s="176" t="s">
        <v>437</v>
      </c>
      <c r="F5" s="176" t="s">
        <v>435</v>
      </c>
      <c r="G5" s="177" t="s">
        <v>436</v>
      </c>
      <c r="H5" s="176" t="s">
        <v>434</v>
      </c>
      <c r="I5" s="176" t="s">
        <v>435</v>
      </c>
      <c r="J5" s="177" t="s">
        <v>436</v>
      </c>
    </row>
    <row r="6" spans="1:10" x14ac:dyDescent="0.25">
      <c r="A6" s="178">
        <v>0</v>
      </c>
      <c r="B6" s="174">
        <v>100000</v>
      </c>
      <c r="C6" s="174">
        <v>415</v>
      </c>
      <c r="D6" s="175">
        <v>82.891000000000005</v>
      </c>
      <c r="E6" s="174">
        <v>100000</v>
      </c>
      <c r="F6" s="174">
        <v>380</v>
      </c>
      <c r="G6" s="175">
        <v>85.752899999999997</v>
      </c>
      <c r="H6" s="174">
        <v>100000</v>
      </c>
      <c r="I6" s="174">
        <v>449</v>
      </c>
      <c r="J6" s="175">
        <v>80.163300000000007</v>
      </c>
    </row>
    <row r="7" spans="1:10" x14ac:dyDescent="0.25">
      <c r="A7" s="179">
        <v>1</v>
      </c>
      <c r="B7" s="174">
        <v>99585</v>
      </c>
      <c r="C7" s="174">
        <v>28</v>
      </c>
      <c r="D7" s="175">
        <v>82.234399999999994</v>
      </c>
      <c r="E7" s="174">
        <v>99620</v>
      </c>
      <c r="F7" s="174">
        <v>27</v>
      </c>
      <c r="G7" s="175">
        <v>85.078000000000003</v>
      </c>
      <c r="H7" s="174">
        <v>99551</v>
      </c>
      <c r="I7" s="174">
        <v>29</v>
      </c>
      <c r="J7" s="175">
        <v>79.522199999999998</v>
      </c>
    </row>
    <row r="8" spans="1:10" x14ac:dyDescent="0.25">
      <c r="A8" s="179">
        <v>2</v>
      </c>
      <c r="B8" s="174">
        <v>99557</v>
      </c>
      <c r="C8" s="174">
        <v>19</v>
      </c>
      <c r="D8" s="175">
        <v>81.257300000000001</v>
      </c>
      <c r="E8" s="174">
        <v>99593</v>
      </c>
      <c r="F8" s="174">
        <v>17</v>
      </c>
      <c r="G8" s="175">
        <v>84.100999999999999</v>
      </c>
      <c r="H8" s="174">
        <v>99523</v>
      </c>
      <c r="I8" s="174">
        <v>22</v>
      </c>
      <c r="J8" s="175">
        <v>78.545100000000005</v>
      </c>
    </row>
    <row r="9" spans="1:10" x14ac:dyDescent="0.25">
      <c r="A9" s="179">
        <v>3</v>
      </c>
      <c r="B9" s="174">
        <v>99538</v>
      </c>
      <c r="C9" s="174">
        <v>13</v>
      </c>
      <c r="D9" s="175">
        <v>80.272800000000004</v>
      </c>
      <c r="E9" s="174">
        <v>99577</v>
      </c>
      <c r="F9" s="174">
        <v>10</v>
      </c>
      <c r="G9" s="175">
        <v>83.114800000000002</v>
      </c>
      <c r="H9" s="174">
        <v>99501</v>
      </c>
      <c r="I9" s="174">
        <v>16</v>
      </c>
      <c r="J9" s="175">
        <v>77.561899999999994</v>
      </c>
    </row>
    <row r="10" spans="1:10" x14ac:dyDescent="0.25">
      <c r="A10" s="179">
        <v>4</v>
      </c>
      <c r="B10" s="174">
        <v>99525</v>
      </c>
      <c r="C10" s="174">
        <v>12</v>
      </c>
      <c r="D10" s="175">
        <v>79.283299999999997</v>
      </c>
      <c r="E10" s="174">
        <v>99566</v>
      </c>
      <c r="F10" s="174">
        <v>10</v>
      </c>
      <c r="G10" s="175">
        <v>82.123199999999997</v>
      </c>
      <c r="H10" s="174">
        <v>99485</v>
      </c>
      <c r="I10" s="174">
        <v>14</v>
      </c>
      <c r="J10" s="175">
        <v>76.574399999999997</v>
      </c>
    </row>
    <row r="11" spans="1:10" x14ac:dyDescent="0.25">
      <c r="A11" s="179">
        <v>5</v>
      </c>
      <c r="B11" s="174">
        <v>99513</v>
      </c>
      <c r="C11" s="174">
        <v>10</v>
      </c>
      <c r="D11" s="175">
        <v>78.293099999999995</v>
      </c>
      <c r="E11" s="174">
        <v>99556</v>
      </c>
      <c r="F11" s="174">
        <v>9</v>
      </c>
      <c r="G11" s="175">
        <v>81.131600000000006</v>
      </c>
      <c r="H11" s="174">
        <v>99471</v>
      </c>
      <c r="I11" s="174">
        <v>10</v>
      </c>
      <c r="J11" s="175">
        <v>75.585300000000004</v>
      </c>
    </row>
    <row r="12" spans="1:10" x14ac:dyDescent="0.25">
      <c r="A12" s="179">
        <v>6</v>
      </c>
      <c r="B12" s="174">
        <v>99503</v>
      </c>
      <c r="C12" s="174">
        <v>9</v>
      </c>
      <c r="D12" s="175">
        <v>77.300700000000006</v>
      </c>
      <c r="E12" s="174">
        <v>99547</v>
      </c>
      <c r="F12" s="174">
        <v>8</v>
      </c>
      <c r="G12" s="175">
        <v>80.139099999999999</v>
      </c>
      <c r="H12" s="174">
        <v>99461</v>
      </c>
      <c r="I12" s="174">
        <v>9</v>
      </c>
      <c r="J12" s="175">
        <v>74.593100000000007</v>
      </c>
    </row>
    <row r="13" spans="1:10" x14ac:dyDescent="0.25">
      <c r="A13" s="179">
        <v>7</v>
      </c>
      <c r="B13" s="174">
        <v>99494</v>
      </c>
      <c r="C13" s="174">
        <v>8</v>
      </c>
      <c r="D13" s="175">
        <v>76.307299999999998</v>
      </c>
      <c r="E13" s="174">
        <v>99539</v>
      </c>
      <c r="F13" s="174">
        <v>7</v>
      </c>
      <c r="G13" s="175">
        <v>79.145200000000003</v>
      </c>
      <c r="H13" s="174">
        <v>99451</v>
      </c>
      <c r="I13" s="174">
        <v>8</v>
      </c>
      <c r="J13" s="175">
        <v>73.599999999999994</v>
      </c>
    </row>
    <row r="14" spans="1:10" x14ac:dyDescent="0.25">
      <c r="A14" s="179">
        <v>8</v>
      </c>
      <c r="B14" s="174">
        <v>99487</v>
      </c>
      <c r="C14" s="174">
        <v>7</v>
      </c>
      <c r="D14" s="175">
        <v>75.313100000000006</v>
      </c>
      <c r="E14" s="174">
        <v>99532</v>
      </c>
      <c r="F14" s="174">
        <v>7</v>
      </c>
      <c r="G14" s="175">
        <v>78.150999999999996</v>
      </c>
      <c r="H14" s="174">
        <v>99443</v>
      </c>
      <c r="I14" s="174">
        <v>8</v>
      </c>
      <c r="J14" s="175">
        <v>72.605800000000002</v>
      </c>
    </row>
    <row r="15" spans="1:10" x14ac:dyDescent="0.25">
      <c r="A15" s="179">
        <v>9</v>
      </c>
      <c r="B15" s="174">
        <v>99479</v>
      </c>
      <c r="C15" s="174">
        <v>7</v>
      </c>
      <c r="D15" s="175">
        <v>74.3185</v>
      </c>
      <c r="E15" s="174">
        <v>99525</v>
      </c>
      <c r="F15" s="174">
        <v>6</v>
      </c>
      <c r="G15" s="175">
        <v>77.156300000000002</v>
      </c>
      <c r="H15" s="174">
        <v>99436</v>
      </c>
      <c r="I15" s="174">
        <v>8</v>
      </c>
      <c r="J15" s="175">
        <v>71.6113</v>
      </c>
    </row>
    <row r="16" spans="1:10" x14ac:dyDescent="0.25">
      <c r="A16" s="179">
        <v>10</v>
      </c>
      <c r="B16" s="174">
        <v>99472</v>
      </c>
      <c r="C16" s="174">
        <v>8</v>
      </c>
      <c r="D16" s="175">
        <v>73.323700000000002</v>
      </c>
      <c r="E16" s="174">
        <v>99519</v>
      </c>
      <c r="F16" s="174">
        <v>8</v>
      </c>
      <c r="G16" s="175">
        <v>76.160899999999998</v>
      </c>
      <c r="H16" s="174">
        <v>99428</v>
      </c>
      <c r="I16" s="174">
        <v>7</v>
      </c>
      <c r="J16" s="175">
        <v>70.617000000000004</v>
      </c>
    </row>
    <row r="17" spans="1:10" x14ac:dyDescent="0.25">
      <c r="A17" s="179">
        <v>11</v>
      </c>
      <c r="B17" s="174">
        <v>99465</v>
      </c>
      <c r="C17" s="174">
        <v>7</v>
      </c>
      <c r="D17" s="175">
        <v>72.329300000000003</v>
      </c>
      <c r="E17" s="174">
        <v>99511</v>
      </c>
      <c r="F17" s="174">
        <v>6</v>
      </c>
      <c r="G17" s="175">
        <v>75.167000000000002</v>
      </c>
      <c r="H17" s="174">
        <v>99420</v>
      </c>
      <c r="I17" s="174">
        <v>8</v>
      </c>
      <c r="J17" s="175">
        <v>69.622200000000007</v>
      </c>
    </row>
    <row r="18" spans="1:10" x14ac:dyDescent="0.25">
      <c r="A18" s="179">
        <v>12</v>
      </c>
      <c r="B18" s="174">
        <v>99457</v>
      </c>
      <c r="C18" s="174">
        <v>8</v>
      </c>
      <c r="D18" s="175">
        <v>71.334699999999998</v>
      </c>
      <c r="E18" s="174">
        <v>99505</v>
      </c>
      <c r="F18" s="174">
        <v>6</v>
      </c>
      <c r="G18" s="175">
        <v>74.171700000000001</v>
      </c>
      <c r="H18" s="174">
        <v>99412</v>
      </c>
      <c r="I18" s="174">
        <v>10</v>
      </c>
      <c r="J18" s="175">
        <v>68.628</v>
      </c>
    </row>
    <row r="19" spans="1:10" x14ac:dyDescent="0.25">
      <c r="A19" s="179">
        <v>13</v>
      </c>
      <c r="B19" s="174">
        <v>99449</v>
      </c>
      <c r="C19" s="174">
        <v>11</v>
      </c>
      <c r="D19" s="175">
        <v>70.340599999999995</v>
      </c>
      <c r="E19" s="174">
        <v>99499</v>
      </c>
      <c r="F19" s="174">
        <v>9</v>
      </c>
      <c r="G19" s="175">
        <v>73.176299999999998</v>
      </c>
      <c r="H19" s="174">
        <v>99402</v>
      </c>
      <c r="I19" s="174">
        <v>12</v>
      </c>
      <c r="J19" s="175">
        <v>67.635099999999994</v>
      </c>
    </row>
    <row r="20" spans="1:10" x14ac:dyDescent="0.25">
      <c r="A20" s="179">
        <v>14</v>
      </c>
      <c r="B20" s="174">
        <v>99439</v>
      </c>
      <c r="C20" s="174">
        <v>13</v>
      </c>
      <c r="D20" s="175">
        <v>69.347899999999996</v>
      </c>
      <c r="E20" s="174">
        <v>99490</v>
      </c>
      <c r="F20" s="174">
        <v>11</v>
      </c>
      <c r="G20" s="175">
        <v>72.183000000000007</v>
      </c>
      <c r="H20" s="174">
        <v>99390</v>
      </c>
      <c r="I20" s="174">
        <v>15</v>
      </c>
      <c r="J20" s="175">
        <v>66.643000000000001</v>
      </c>
    </row>
    <row r="21" spans="1:10" x14ac:dyDescent="0.25">
      <c r="A21" s="179">
        <v>15</v>
      </c>
      <c r="B21" s="174">
        <v>99426</v>
      </c>
      <c r="C21" s="174">
        <v>16</v>
      </c>
      <c r="D21" s="175">
        <v>68.356800000000007</v>
      </c>
      <c r="E21" s="174">
        <v>99479</v>
      </c>
      <c r="F21" s="174">
        <v>13</v>
      </c>
      <c r="G21" s="175">
        <v>71.191000000000003</v>
      </c>
      <c r="H21" s="174">
        <v>99376</v>
      </c>
      <c r="I21" s="174">
        <v>20</v>
      </c>
      <c r="J21" s="175">
        <v>65.652600000000007</v>
      </c>
    </row>
    <row r="22" spans="1:10" x14ac:dyDescent="0.25">
      <c r="A22" s="179">
        <v>16</v>
      </c>
      <c r="B22" s="174">
        <v>99410</v>
      </c>
      <c r="C22" s="174">
        <v>20</v>
      </c>
      <c r="D22" s="175">
        <v>67.367800000000003</v>
      </c>
      <c r="E22" s="174">
        <v>99466</v>
      </c>
      <c r="F22" s="174">
        <v>14</v>
      </c>
      <c r="G22" s="175">
        <v>70.1999</v>
      </c>
      <c r="H22" s="174">
        <v>99356</v>
      </c>
      <c r="I22" s="174">
        <v>26</v>
      </c>
      <c r="J22" s="175">
        <v>64.665300000000002</v>
      </c>
    </row>
    <row r="23" spans="1:10" x14ac:dyDescent="0.25">
      <c r="A23" s="179">
        <v>17</v>
      </c>
      <c r="B23" s="174">
        <v>99389</v>
      </c>
      <c r="C23" s="174">
        <v>22</v>
      </c>
      <c r="D23" s="175">
        <v>66.381399999999999</v>
      </c>
      <c r="E23" s="174">
        <v>99452</v>
      </c>
      <c r="F23" s="174">
        <v>13</v>
      </c>
      <c r="G23" s="175">
        <v>69.209699999999998</v>
      </c>
      <c r="H23" s="174">
        <v>99330</v>
      </c>
      <c r="I23" s="174">
        <v>32</v>
      </c>
      <c r="J23" s="175">
        <v>63.682299999999998</v>
      </c>
    </row>
    <row r="24" spans="1:10" x14ac:dyDescent="0.25">
      <c r="A24" s="179">
        <v>18</v>
      </c>
      <c r="B24" s="174">
        <v>99367</v>
      </c>
      <c r="C24" s="174">
        <v>32</v>
      </c>
      <c r="D24" s="175">
        <v>65.396100000000004</v>
      </c>
      <c r="E24" s="174">
        <v>99439</v>
      </c>
      <c r="F24" s="174">
        <v>19</v>
      </c>
      <c r="G24" s="175">
        <v>68.218400000000003</v>
      </c>
      <c r="H24" s="174">
        <v>99298</v>
      </c>
      <c r="I24" s="174">
        <v>44</v>
      </c>
      <c r="J24" s="175">
        <v>62.702300000000001</v>
      </c>
    </row>
    <row r="25" spans="1:10" x14ac:dyDescent="0.25">
      <c r="A25" s="179">
        <v>19</v>
      </c>
      <c r="B25" s="174">
        <v>99336</v>
      </c>
      <c r="C25" s="174">
        <v>37</v>
      </c>
      <c r="D25" s="175">
        <v>64.416700000000006</v>
      </c>
      <c r="E25" s="174">
        <v>99420</v>
      </c>
      <c r="F25" s="174">
        <v>20</v>
      </c>
      <c r="G25" s="175">
        <v>67.231499999999997</v>
      </c>
      <c r="H25" s="174">
        <v>99255</v>
      </c>
      <c r="I25" s="174">
        <v>52</v>
      </c>
      <c r="J25" s="175">
        <v>61.729500000000002</v>
      </c>
    </row>
    <row r="26" spans="1:10" x14ac:dyDescent="0.25">
      <c r="A26" s="179">
        <v>20</v>
      </c>
      <c r="B26" s="174">
        <v>99299</v>
      </c>
      <c r="C26" s="174">
        <v>40</v>
      </c>
      <c r="D26" s="175">
        <v>63.440100000000001</v>
      </c>
      <c r="E26" s="174">
        <v>99400</v>
      </c>
      <c r="F26" s="174">
        <v>24</v>
      </c>
      <c r="G26" s="175">
        <v>66.244900000000001</v>
      </c>
      <c r="H26" s="174">
        <v>99203</v>
      </c>
      <c r="I26" s="174">
        <v>56</v>
      </c>
      <c r="J26" s="175">
        <v>60.761499999999998</v>
      </c>
    </row>
    <row r="27" spans="1:10" x14ac:dyDescent="0.25">
      <c r="A27" s="179">
        <v>21</v>
      </c>
      <c r="B27" s="174">
        <v>99260</v>
      </c>
      <c r="C27" s="174">
        <v>41</v>
      </c>
      <c r="D27" s="175">
        <v>62.465400000000002</v>
      </c>
      <c r="E27" s="174">
        <v>99377</v>
      </c>
      <c r="F27" s="174">
        <v>20</v>
      </c>
      <c r="G27" s="175">
        <v>65.260400000000004</v>
      </c>
      <c r="H27" s="174">
        <v>99148</v>
      </c>
      <c r="I27" s="174">
        <v>60</v>
      </c>
      <c r="J27" s="175">
        <v>59.795200000000001</v>
      </c>
    </row>
    <row r="28" spans="1:10" x14ac:dyDescent="0.25">
      <c r="A28" s="179">
        <v>22</v>
      </c>
      <c r="B28" s="174">
        <v>99219</v>
      </c>
      <c r="C28" s="174">
        <v>42</v>
      </c>
      <c r="D28" s="175">
        <v>61.490600000000001</v>
      </c>
      <c r="E28" s="174">
        <v>99357</v>
      </c>
      <c r="F28" s="174">
        <v>22</v>
      </c>
      <c r="G28" s="175">
        <v>64.273499999999999</v>
      </c>
      <c r="H28" s="174">
        <v>99088</v>
      </c>
      <c r="I28" s="174">
        <v>61</v>
      </c>
      <c r="J28" s="175">
        <v>58.831000000000003</v>
      </c>
    </row>
    <row r="29" spans="1:10" x14ac:dyDescent="0.25">
      <c r="A29" s="179">
        <v>23</v>
      </c>
      <c r="B29" s="174">
        <v>99177</v>
      </c>
      <c r="C29" s="174">
        <v>42</v>
      </c>
      <c r="D29" s="175">
        <v>60.516199999999998</v>
      </c>
      <c r="E29" s="174">
        <v>99335</v>
      </c>
      <c r="F29" s="174">
        <v>21</v>
      </c>
      <c r="G29" s="175">
        <v>63.287399999999998</v>
      </c>
      <c r="H29" s="174">
        <v>99027</v>
      </c>
      <c r="I29" s="174">
        <v>61</v>
      </c>
      <c r="J29" s="175">
        <v>57.866700000000002</v>
      </c>
    </row>
    <row r="30" spans="1:10" x14ac:dyDescent="0.25">
      <c r="A30" s="179">
        <v>24</v>
      </c>
      <c r="B30" s="174">
        <v>99136</v>
      </c>
      <c r="C30" s="174">
        <v>42</v>
      </c>
      <c r="D30" s="175">
        <v>59.5411</v>
      </c>
      <c r="E30" s="174">
        <v>99314</v>
      </c>
      <c r="F30" s="174">
        <v>23</v>
      </c>
      <c r="G30" s="175">
        <v>62.300899999999999</v>
      </c>
      <c r="H30" s="174">
        <v>98967</v>
      </c>
      <c r="I30" s="174">
        <v>61</v>
      </c>
      <c r="J30" s="175">
        <v>56.901499999999999</v>
      </c>
    </row>
    <row r="31" spans="1:10" x14ac:dyDescent="0.25">
      <c r="A31" s="179">
        <v>25</v>
      </c>
      <c r="B31" s="174">
        <v>99095</v>
      </c>
      <c r="C31" s="174">
        <v>44</v>
      </c>
      <c r="D31" s="175">
        <v>58.566000000000003</v>
      </c>
      <c r="E31" s="174">
        <v>99291</v>
      </c>
      <c r="F31" s="174">
        <v>26</v>
      </c>
      <c r="G31" s="175">
        <v>61.315199999999997</v>
      </c>
      <c r="H31" s="174">
        <v>98907</v>
      </c>
      <c r="I31" s="174">
        <v>62</v>
      </c>
      <c r="J31" s="175">
        <v>55.935600000000001</v>
      </c>
    </row>
    <row r="32" spans="1:10" x14ac:dyDescent="0.25">
      <c r="A32" s="179">
        <v>26</v>
      </c>
      <c r="B32" s="174">
        <v>99051</v>
      </c>
      <c r="C32" s="174">
        <v>45</v>
      </c>
      <c r="D32" s="175">
        <v>57.591700000000003</v>
      </c>
      <c r="E32" s="174">
        <v>99265</v>
      </c>
      <c r="F32" s="174">
        <v>22</v>
      </c>
      <c r="G32" s="175">
        <v>60.330800000000004</v>
      </c>
      <c r="H32" s="174">
        <v>98846</v>
      </c>
      <c r="I32" s="174">
        <v>66</v>
      </c>
      <c r="J32" s="175">
        <v>54.969900000000003</v>
      </c>
    </row>
    <row r="33" spans="1:10" x14ac:dyDescent="0.25">
      <c r="A33" s="179">
        <v>27</v>
      </c>
      <c r="B33" s="174">
        <v>99007</v>
      </c>
      <c r="C33" s="174">
        <v>47</v>
      </c>
      <c r="D33" s="175">
        <v>56.617100000000001</v>
      </c>
      <c r="E33" s="174">
        <v>99243</v>
      </c>
      <c r="F33" s="174">
        <v>24</v>
      </c>
      <c r="G33" s="175">
        <v>59.343899999999998</v>
      </c>
      <c r="H33" s="174">
        <v>98781</v>
      </c>
      <c r="I33" s="174">
        <v>68</v>
      </c>
      <c r="J33" s="175">
        <v>54.006</v>
      </c>
    </row>
    <row r="34" spans="1:10" x14ac:dyDescent="0.25">
      <c r="A34" s="179">
        <v>28</v>
      </c>
      <c r="B34" s="174">
        <v>98960</v>
      </c>
      <c r="C34" s="174">
        <v>52</v>
      </c>
      <c r="D34" s="175">
        <v>55.643500000000003</v>
      </c>
      <c r="E34" s="174">
        <v>99219</v>
      </c>
      <c r="F34" s="174">
        <v>27</v>
      </c>
      <c r="G34" s="175">
        <v>58.3583</v>
      </c>
      <c r="H34" s="174">
        <v>98713</v>
      </c>
      <c r="I34" s="174">
        <v>76</v>
      </c>
      <c r="J34" s="175">
        <v>53.0426</v>
      </c>
    </row>
    <row r="35" spans="1:10" x14ac:dyDescent="0.25">
      <c r="A35" s="179">
        <v>29</v>
      </c>
      <c r="B35" s="174">
        <v>98909</v>
      </c>
      <c r="C35" s="174">
        <v>51</v>
      </c>
      <c r="D35" s="175">
        <v>54.671999999999997</v>
      </c>
      <c r="E35" s="174">
        <v>99193</v>
      </c>
      <c r="F35" s="174">
        <v>27</v>
      </c>
      <c r="G35" s="175">
        <v>57.373800000000003</v>
      </c>
      <c r="H35" s="174">
        <v>98639</v>
      </c>
      <c r="I35" s="174">
        <v>74</v>
      </c>
      <c r="J35" s="175">
        <v>52.0824</v>
      </c>
    </row>
    <row r="36" spans="1:10" x14ac:dyDescent="0.25">
      <c r="A36" s="179">
        <v>30</v>
      </c>
      <c r="B36" s="174">
        <v>98859</v>
      </c>
      <c r="C36" s="174">
        <v>54</v>
      </c>
      <c r="D36" s="175">
        <v>53.699599999999997</v>
      </c>
      <c r="E36" s="174">
        <v>99166</v>
      </c>
      <c r="F36" s="174">
        <v>28</v>
      </c>
      <c r="G36" s="175">
        <v>56.389000000000003</v>
      </c>
      <c r="H36" s="174">
        <v>98566</v>
      </c>
      <c r="I36" s="174">
        <v>80</v>
      </c>
      <c r="J36" s="175">
        <v>51.120600000000003</v>
      </c>
    </row>
    <row r="37" spans="1:10" x14ac:dyDescent="0.25">
      <c r="A37" s="179">
        <v>31</v>
      </c>
      <c r="B37" s="174">
        <v>98805</v>
      </c>
      <c r="C37" s="174">
        <v>57</v>
      </c>
      <c r="D37" s="175">
        <v>52.728499999999997</v>
      </c>
      <c r="E37" s="174">
        <v>99138</v>
      </c>
      <c r="F37" s="174">
        <v>34</v>
      </c>
      <c r="G37" s="175">
        <v>55.404800000000002</v>
      </c>
      <c r="H37" s="174">
        <v>98487</v>
      </c>
      <c r="I37" s="174">
        <v>79</v>
      </c>
      <c r="J37" s="175">
        <v>50.160899999999998</v>
      </c>
    </row>
    <row r="38" spans="1:10" x14ac:dyDescent="0.25">
      <c r="A38" s="179">
        <v>32</v>
      </c>
      <c r="B38" s="174">
        <v>98748</v>
      </c>
      <c r="C38" s="174">
        <v>57</v>
      </c>
      <c r="D38" s="175">
        <v>51.758400000000002</v>
      </c>
      <c r="E38" s="174">
        <v>99104</v>
      </c>
      <c r="F38" s="174">
        <v>34</v>
      </c>
      <c r="G38" s="175">
        <v>54.423499999999997</v>
      </c>
      <c r="H38" s="174">
        <v>98409</v>
      </c>
      <c r="I38" s="174">
        <v>79</v>
      </c>
      <c r="J38" s="175">
        <v>49.200400000000002</v>
      </c>
    </row>
    <row r="39" spans="1:10" x14ac:dyDescent="0.25">
      <c r="A39" s="179">
        <v>33</v>
      </c>
      <c r="B39" s="174">
        <v>98692</v>
      </c>
      <c r="C39" s="174">
        <v>64</v>
      </c>
      <c r="D39" s="175">
        <v>50.787799999999997</v>
      </c>
      <c r="E39" s="174">
        <v>99071</v>
      </c>
      <c r="F39" s="174">
        <v>37</v>
      </c>
      <c r="G39" s="175">
        <v>53.441899999999997</v>
      </c>
      <c r="H39" s="174">
        <v>98331</v>
      </c>
      <c r="I39" s="174">
        <v>89</v>
      </c>
      <c r="J39" s="175">
        <v>48.238999999999997</v>
      </c>
    </row>
    <row r="40" spans="1:10" x14ac:dyDescent="0.25">
      <c r="A40" s="179">
        <v>34</v>
      </c>
      <c r="B40" s="174">
        <v>98629</v>
      </c>
      <c r="C40" s="174">
        <v>67</v>
      </c>
      <c r="D40" s="175">
        <v>49.819899999999997</v>
      </c>
      <c r="E40" s="174">
        <v>99034</v>
      </c>
      <c r="F40" s="174">
        <v>38</v>
      </c>
      <c r="G40" s="175">
        <v>52.4617</v>
      </c>
      <c r="H40" s="174">
        <v>98243</v>
      </c>
      <c r="I40" s="174">
        <v>96</v>
      </c>
      <c r="J40" s="175">
        <v>47.281700000000001</v>
      </c>
    </row>
    <row r="41" spans="1:10" x14ac:dyDescent="0.25">
      <c r="A41" s="179">
        <v>35</v>
      </c>
      <c r="B41" s="174">
        <v>98563</v>
      </c>
      <c r="C41" s="174">
        <v>73</v>
      </c>
      <c r="D41" s="175">
        <v>48.853099999999998</v>
      </c>
      <c r="E41" s="174">
        <v>98996</v>
      </c>
      <c r="F41" s="174">
        <v>43</v>
      </c>
      <c r="G41" s="175">
        <v>51.481200000000001</v>
      </c>
      <c r="H41" s="174">
        <v>98149</v>
      </c>
      <c r="I41" s="174">
        <v>102</v>
      </c>
      <c r="J41" s="175">
        <v>46.326500000000003</v>
      </c>
    </row>
    <row r="42" spans="1:10" x14ac:dyDescent="0.25">
      <c r="A42" s="179">
        <v>36</v>
      </c>
      <c r="B42" s="174">
        <v>98490</v>
      </c>
      <c r="C42" s="174">
        <v>80</v>
      </c>
      <c r="D42" s="175">
        <v>47.888500000000001</v>
      </c>
      <c r="E42" s="174">
        <v>98954</v>
      </c>
      <c r="F42" s="174">
        <v>48</v>
      </c>
      <c r="G42" s="175">
        <v>50.503300000000003</v>
      </c>
      <c r="H42" s="174">
        <v>98049</v>
      </c>
      <c r="I42" s="174">
        <v>111</v>
      </c>
      <c r="J42" s="175">
        <v>45.3733</v>
      </c>
    </row>
    <row r="43" spans="1:10" x14ac:dyDescent="0.25">
      <c r="A43" s="179">
        <v>37</v>
      </c>
      <c r="B43" s="174">
        <v>98412</v>
      </c>
      <c r="C43" s="174">
        <v>87</v>
      </c>
      <c r="D43" s="175">
        <v>46.926499999999997</v>
      </c>
      <c r="E43" s="174">
        <v>98906</v>
      </c>
      <c r="F43" s="174">
        <v>53</v>
      </c>
      <c r="G43" s="175">
        <v>49.5274</v>
      </c>
      <c r="H43" s="174">
        <v>97940</v>
      </c>
      <c r="I43" s="174">
        <v>120</v>
      </c>
      <c r="J43" s="175">
        <v>44.423000000000002</v>
      </c>
    </row>
    <row r="44" spans="1:10" x14ac:dyDescent="0.25">
      <c r="A44" s="179">
        <v>38</v>
      </c>
      <c r="B44" s="174">
        <v>98326</v>
      </c>
      <c r="C44" s="174">
        <v>92</v>
      </c>
      <c r="D44" s="175">
        <v>45.966999999999999</v>
      </c>
      <c r="E44" s="174">
        <v>98853</v>
      </c>
      <c r="F44" s="174">
        <v>57</v>
      </c>
      <c r="G44" s="175">
        <v>48.553600000000003</v>
      </c>
      <c r="H44" s="174">
        <v>97823</v>
      </c>
      <c r="I44" s="174">
        <v>126</v>
      </c>
      <c r="J44" s="175">
        <v>43.4758</v>
      </c>
    </row>
    <row r="45" spans="1:10" x14ac:dyDescent="0.25">
      <c r="A45" s="179">
        <v>39</v>
      </c>
      <c r="B45" s="174">
        <v>98235</v>
      </c>
      <c r="C45" s="174">
        <v>103</v>
      </c>
      <c r="D45" s="175">
        <v>45.009099999999997</v>
      </c>
      <c r="E45" s="174">
        <v>98797</v>
      </c>
      <c r="F45" s="174">
        <v>64</v>
      </c>
      <c r="G45" s="175">
        <v>47.581099999999999</v>
      </c>
      <c r="H45" s="174">
        <v>97700</v>
      </c>
      <c r="I45" s="174">
        <v>140</v>
      </c>
      <c r="J45" s="175">
        <v>42.530099999999997</v>
      </c>
    </row>
    <row r="46" spans="1:10" x14ac:dyDescent="0.25">
      <c r="A46" s="179">
        <v>40</v>
      </c>
      <c r="B46" s="174">
        <v>98134</v>
      </c>
      <c r="C46" s="174">
        <v>109</v>
      </c>
      <c r="D46" s="175">
        <v>44.0548</v>
      </c>
      <c r="E46" s="174">
        <v>98733</v>
      </c>
      <c r="F46" s="174">
        <v>69</v>
      </c>
      <c r="G46" s="175">
        <v>46.611199999999997</v>
      </c>
      <c r="H46" s="174">
        <v>97563</v>
      </c>
      <c r="I46" s="174">
        <v>148</v>
      </c>
      <c r="J46" s="175">
        <v>41.589100000000002</v>
      </c>
    </row>
    <row r="47" spans="1:10" x14ac:dyDescent="0.25">
      <c r="A47" s="179">
        <v>41</v>
      </c>
      <c r="B47" s="174">
        <v>98027</v>
      </c>
      <c r="C47" s="174">
        <v>120</v>
      </c>
      <c r="D47" s="175">
        <v>43.102499999999999</v>
      </c>
      <c r="E47" s="174">
        <v>98665</v>
      </c>
      <c r="F47" s="174">
        <v>77</v>
      </c>
      <c r="G47" s="175">
        <v>45.643099999999997</v>
      </c>
      <c r="H47" s="174">
        <v>97418</v>
      </c>
      <c r="I47" s="174">
        <v>161</v>
      </c>
      <c r="J47" s="175">
        <v>40.650100000000002</v>
      </c>
    </row>
    <row r="48" spans="1:10" x14ac:dyDescent="0.25">
      <c r="A48" s="179">
        <v>42</v>
      </c>
      <c r="B48" s="174">
        <v>97909</v>
      </c>
      <c r="C48" s="174">
        <v>128</v>
      </c>
      <c r="D48" s="175">
        <v>42.153700000000001</v>
      </c>
      <c r="E48" s="174">
        <v>98589</v>
      </c>
      <c r="F48" s="174">
        <v>83</v>
      </c>
      <c r="G48" s="175">
        <v>44.677999999999997</v>
      </c>
      <c r="H48" s="174">
        <v>97261</v>
      </c>
      <c r="I48" s="174">
        <v>172</v>
      </c>
      <c r="J48" s="175">
        <v>39.715000000000003</v>
      </c>
    </row>
    <row r="49" spans="1:10" x14ac:dyDescent="0.25">
      <c r="A49" s="179">
        <v>43</v>
      </c>
      <c r="B49" s="174">
        <v>97784</v>
      </c>
      <c r="C49" s="174">
        <v>138</v>
      </c>
      <c r="D49" s="175">
        <v>41.207099999999997</v>
      </c>
      <c r="E49" s="174">
        <v>98507</v>
      </c>
      <c r="F49" s="174">
        <v>87</v>
      </c>
      <c r="G49" s="175">
        <v>43.714500000000001</v>
      </c>
      <c r="H49" s="174">
        <v>97094</v>
      </c>
      <c r="I49" s="174">
        <v>187</v>
      </c>
      <c r="J49" s="175">
        <v>38.782499999999999</v>
      </c>
    </row>
    <row r="50" spans="1:10" x14ac:dyDescent="0.25">
      <c r="A50" s="179">
        <v>44</v>
      </c>
      <c r="B50" s="174">
        <v>97649</v>
      </c>
      <c r="C50" s="174">
        <v>149</v>
      </c>
      <c r="D50" s="175">
        <v>40.263199999999998</v>
      </c>
      <c r="E50" s="174">
        <v>98422</v>
      </c>
      <c r="F50" s="174">
        <v>95</v>
      </c>
      <c r="G50" s="175">
        <v>42.752000000000002</v>
      </c>
      <c r="H50" s="174">
        <v>96912</v>
      </c>
      <c r="I50" s="174">
        <v>201</v>
      </c>
      <c r="J50" s="175">
        <v>37.854100000000003</v>
      </c>
    </row>
    <row r="51" spans="1:10" x14ac:dyDescent="0.25">
      <c r="A51" s="179">
        <v>45</v>
      </c>
      <c r="B51" s="174">
        <v>97504</v>
      </c>
      <c r="C51" s="174">
        <v>166</v>
      </c>
      <c r="D51" s="175">
        <v>39.322499999999998</v>
      </c>
      <c r="E51" s="174">
        <v>98329</v>
      </c>
      <c r="F51" s="174">
        <v>109</v>
      </c>
      <c r="G51" s="175">
        <v>41.792099999999998</v>
      </c>
      <c r="H51" s="174">
        <v>96717</v>
      </c>
      <c r="I51" s="174">
        <v>221</v>
      </c>
      <c r="J51" s="175">
        <v>36.929400000000001</v>
      </c>
    </row>
    <row r="52" spans="1:10" x14ac:dyDescent="0.25">
      <c r="A52" s="179">
        <v>46</v>
      </c>
      <c r="B52" s="174">
        <v>97342</v>
      </c>
      <c r="C52" s="174">
        <v>176</v>
      </c>
      <c r="D52" s="175">
        <v>38.386899999999997</v>
      </c>
      <c r="E52" s="174">
        <v>98222</v>
      </c>
      <c r="F52" s="174">
        <v>118</v>
      </c>
      <c r="G52" s="175">
        <v>40.837000000000003</v>
      </c>
      <c r="H52" s="174">
        <v>96504</v>
      </c>
      <c r="I52" s="174">
        <v>232</v>
      </c>
      <c r="J52" s="175">
        <v>36.010100000000001</v>
      </c>
    </row>
    <row r="53" spans="1:10" x14ac:dyDescent="0.25">
      <c r="A53" s="179">
        <v>47</v>
      </c>
      <c r="B53" s="174">
        <v>97171</v>
      </c>
      <c r="C53" s="174">
        <v>190</v>
      </c>
      <c r="D53" s="175">
        <v>37.453699999999998</v>
      </c>
      <c r="E53" s="174">
        <v>98105</v>
      </c>
      <c r="F53" s="174">
        <v>129</v>
      </c>
      <c r="G53" s="175">
        <v>39.884900000000002</v>
      </c>
      <c r="H53" s="174">
        <v>96280</v>
      </c>
      <c r="I53" s="174">
        <v>249</v>
      </c>
      <c r="J53" s="175">
        <v>35.092500000000001</v>
      </c>
    </row>
    <row r="54" spans="1:10" x14ac:dyDescent="0.25">
      <c r="A54" s="179">
        <v>48</v>
      </c>
      <c r="B54" s="174">
        <v>96986</v>
      </c>
      <c r="C54" s="174">
        <v>209</v>
      </c>
      <c r="D54" s="175">
        <v>36.524000000000001</v>
      </c>
      <c r="E54" s="174">
        <v>97979</v>
      </c>
      <c r="F54" s="174">
        <v>140</v>
      </c>
      <c r="G54" s="175">
        <v>38.935899999999997</v>
      </c>
      <c r="H54" s="174">
        <v>96041</v>
      </c>
      <c r="I54" s="174">
        <v>277</v>
      </c>
      <c r="J54" s="175">
        <v>34.178699999999999</v>
      </c>
    </row>
    <row r="55" spans="1:10" x14ac:dyDescent="0.25">
      <c r="A55" s="179">
        <v>49</v>
      </c>
      <c r="B55" s="174">
        <v>96784</v>
      </c>
      <c r="C55" s="174">
        <v>234</v>
      </c>
      <c r="D55" s="175">
        <v>35.599400000000003</v>
      </c>
      <c r="E55" s="174">
        <v>97842</v>
      </c>
      <c r="F55" s="174">
        <v>160</v>
      </c>
      <c r="G55" s="175">
        <v>37.989699999999999</v>
      </c>
      <c r="H55" s="174">
        <v>95775</v>
      </c>
      <c r="I55" s="174">
        <v>305</v>
      </c>
      <c r="J55" s="175">
        <v>33.272100000000002</v>
      </c>
    </row>
    <row r="56" spans="1:10" x14ac:dyDescent="0.25">
      <c r="A56" s="179">
        <v>50</v>
      </c>
      <c r="B56" s="174">
        <v>96558</v>
      </c>
      <c r="C56" s="174">
        <v>259</v>
      </c>
      <c r="D56" s="175">
        <v>34.681600000000003</v>
      </c>
      <c r="E56" s="174">
        <v>97685</v>
      </c>
      <c r="F56" s="174">
        <v>178</v>
      </c>
      <c r="G56" s="175">
        <v>37.049599999999998</v>
      </c>
      <c r="H56" s="174">
        <v>95483</v>
      </c>
      <c r="I56" s="174">
        <v>338</v>
      </c>
      <c r="J56" s="175">
        <v>32.372500000000002</v>
      </c>
    </row>
    <row r="57" spans="1:10" x14ac:dyDescent="0.25">
      <c r="A57" s="179">
        <v>51</v>
      </c>
      <c r="B57" s="174">
        <v>96307</v>
      </c>
      <c r="C57" s="174">
        <v>281</v>
      </c>
      <c r="D57" s="175">
        <v>33.770499999999998</v>
      </c>
      <c r="E57" s="174">
        <v>97511</v>
      </c>
      <c r="F57" s="174">
        <v>195</v>
      </c>
      <c r="G57" s="175">
        <v>36.114899999999999</v>
      </c>
      <c r="H57" s="174">
        <v>95160</v>
      </c>
      <c r="I57" s="174">
        <v>365</v>
      </c>
      <c r="J57" s="175">
        <v>31.480599999999999</v>
      </c>
    </row>
    <row r="58" spans="1:10" x14ac:dyDescent="0.25">
      <c r="A58" s="179">
        <v>52</v>
      </c>
      <c r="B58" s="174">
        <v>96037</v>
      </c>
      <c r="C58" s="174">
        <v>312</v>
      </c>
      <c r="D58" s="175">
        <v>32.864199999999997</v>
      </c>
      <c r="E58" s="174">
        <v>97321</v>
      </c>
      <c r="F58" s="174">
        <v>213</v>
      </c>
      <c r="G58" s="175">
        <v>35.184600000000003</v>
      </c>
      <c r="H58" s="174">
        <v>94813</v>
      </c>
      <c r="I58" s="174">
        <v>409</v>
      </c>
      <c r="J58" s="175">
        <v>30.594100000000001</v>
      </c>
    </row>
    <row r="59" spans="1:10" x14ac:dyDescent="0.25">
      <c r="A59" s="179">
        <v>53</v>
      </c>
      <c r="B59" s="174">
        <v>95737</v>
      </c>
      <c r="C59" s="174">
        <v>341</v>
      </c>
      <c r="D59" s="175">
        <v>31.965599999999998</v>
      </c>
      <c r="E59" s="174">
        <v>97113</v>
      </c>
      <c r="F59" s="174">
        <v>226</v>
      </c>
      <c r="G59" s="175">
        <v>34.258699999999997</v>
      </c>
      <c r="H59" s="174">
        <v>94425</v>
      </c>
      <c r="I59" s="174">
        <v>454</v>
      </c>
      <c r="J59" s="175">
        <v>29.717700000000001</v>
      </c>
    </row>
    <row r="60" spans="1:10" x14ac:dyDescent="0.25">
      <c r="A60" s="179">
        <v>54</v>
      </c>
      <c r="B60" s="174">
        <v>95410</v>
      </c>
      <c r="C60" s="174">
        <v>369</v>
      </c>
      <c r="D60" s="175">
        <v>31.073399999999999</v>
      </c>
      <c r="E60" s="174">
        <v>96893</v>
      </c>
      <c r="F60" s="174">
        <v>242</v>
      </c>
      <c r="G60" s="175">
        <v>33.335299999999997</v>
      </c>
      <c r="H60" s="174">
        <v>93996</v>
      </c>
      <c r="I60" s="174">
        <v>493</v>
      </c>
      <c r="J60" s="175">
        <v>28.850999999999999</v>
      </c>
    </row>
    <row r="61" spans="1:10" x14ac:dyDescent="0.25">
      <c r="A61" s="179">
        <v>55</v>
      </c>
      <c r="B61" s="174">
        <v>95058</v>
      </c>
      <c r="C61" s="174">
        <v>405</v>
      </c>
      <c r="D61" s="175">
        <v>30.186499999999999</v>
      </c>
      <c r="E61" s="174">
        <v>96659</v>
      </c>
      <c r="F61" s="174">
        <v>275</v>
      </c>
      <c r="G61" s="175">
        <v>32.415100000000002</v>
      </c>
      <c r="H61" s="174">
        <v>93533</v>
      </c>
      <c r="I61" s="174">
        <v>532</v>
      </c>
      <c r="J61" s="175">
        <v>27.991399999999999</v>
      </c>
    </row>
    <row r="62" spans="1:10" x14ac:dyDescent="0.25">
      <c r="A62" s="179">
        <v>56</v>
      </c>
      <c r="B62" s="174">
        <v>94674</v>
      </c>
      <c r="C62" s="174">
        <v>440</v>
      </c>
      <c r="D62" s="175">
        <v>29.307099999999998</v>
      </c>
      <c r="E62" s="174">
        <v>96392</v>
      </c>
      <c r="F62" s="174">
        <v>298</v>
      </c>
      <c r="G62" s="175">
        <v>31.5032</v>
      </c>
      <c r="H62" s="174">
        <v>93035</v>
      </c>
      <c r="I62" s="174">
        <v>581</v>
      </c>
      <c r="J62" s="175">
        <v>27.138400000000001</v>
      </c>
    </row>
    <row r="63" spans="1:10" x14ac:dyDescent="0.25">
      <c r="A63" s="179">
        <v>57</v>
      </c>
      <c r="B63" s="174">
        <v>94257</v>
      </c>
      <c r="C63" s="174">
        <v>482</v>
      </c>
      <c r="D63" s="175">
        <v>28.4344</v>
      </c>
      <c r="E63" s="174">
        <v>96106</v>
      </c>
      <c r="F63" s="174">
        <v>330</v>
      </c>
      <c r="G63" s="175">
        <v>30.595800000000001</v>
      </c>
      <c r="H63" s="174">
        <v>92495</v>
      </c>
      <c r="I63" s="174">
        <v>633</v>
      </c>
      <c r="J63" s="175">
        <v>26.294</v>
      </c>
    </row>
    <row r="64" spans="1:10" x14ac:dyDescent="0.25">
      <c r="A64" s="179">
        <v>58</v>
      </c>
      <c r="B64" s="174">
        <v>93803</v>
      </c>
      <c r="C64" s="174">
        <v>522</v>
      </c>
      <c r="D64" s="175">
        <v>27.569700000000001</v>
      </c>
      <c r="E64" s="174">
        <v>95789</v>
      </c>
      <c r="F64" s="174">
        <v>354</v>
      </c>
      <c r="G64" s="175">
        <v>29.6953</v>
      </c>
      <c r="H64" s="174">
        <v>91910</v>
      </c>
      <c r="I64" s="174">
        <v>689</v>
      </c>
      <c r="J64" s="175">
        <v>25.458300000000001</v>
      </c>
    </row>
    <row r="65" spans="1:10" x14ac:dyDescent="0.25">
      <c r="A65" s="179">
        <v>59</v>
      </c>
      <c r="B65" s="174">
        <v>93313</v>
      </c>
      <c r="C65" s="174">
        <v>557</v>
      </c>
      <c r="D65" s="175">
        <v>26.7118</v>
      </c>
      <c r="E65" s="174">
        <v>95449</v>
      </c>
      <c r="F65" s="174">
        <v>380</v>
      </c>
      <c r="G65" s="175">
        <v>28.799099999999999</v>
      </c>
      <c r="H65" s="174">
        <v>91276</v>
      </c>
      <c r="I65" s="174">
        <v>733</v>
      </c>
      <c r="J65" s="175">
        <v>24.631399999999999</v>
      </c>
    </row>
    <row r="66" spans="1:10" x14ac:dyDescent="0.25">
      <c r="A66" s="179">
        <v>60</v>
      </c>
      <c r="B66" s="174">
        <v>92793</v>
      </c>
      <c r="C66" s="174">
        <v>609</v>
      </c>
      <c r="D66" s="175">
        <v>25.858599999999999</v>
      </c>
      <c r="E66" s="174">
        <v>95086</v>
      </c>
      <c r="F66" s="174">
        <v>414</v>
      </c>
      <c r="G66" s="175">
        <v>27.9071</v>
      </c>
      <c r="H66" s="174">
        <v>90607</v>
      </c>
      <c r="I66" s="174">
        <v>804</v>
      </c>
      <c r="J66" s="175">
        <v>23.8096</v>
      </c>
    </row>
    <row r="67" spans="1:10" x14ac:dyDescent="0.25">
      <c r="A67" s="179">
        <v>61</v>
      </c>
      <c r="B67" s="174">
        <v>92228</v>
      </c>
      <c r="C67" s="174">
        <v>665</v>
      </c>
      <c r="D67" s="175">
        <v>25.013999999999999</v>
      </c>
      <c r="E67" s="174">
        <v>94693</v>
      </c>
      <c r="F67" s="174">
        <v>455</v>
      </c>
      <c r="G67" s="175">
        <v>27.021000000000001</v>
      </c>
      <c r="H67" s="174">
        <v>89879</v>
      </c>
      <c r="I67" s="174">
        <v>877</v>
      </c>
      <c r="J67" s="175">
        <v>22.9986</v>
      </c>
    </row>
    <row r="68" spans="1:10" x14ac:dyDescent="0.25">
      <c r="A68" s="179">
        <v>62</v>
      </c>
      <c r="B68" s="174">
        <v>91614</v>
      </c>
      <c r="C68" s="174">
        <v>731</v>
      </c>
      <c r="D68" s="175">
        <v>24.1782</v>
      </c>
      <c r="E68" s="174">
        <v>94262</v>
      </c>
      <c r="F68" s="174">
        <v>503</v>
      </c>
      <c r="G68" s="175">
        <v>26.142199999999999</v>
      </c>
      <c r="H68" s="174">
        <v>89091</v>
      </c>
      <c r="I68" s="174">
        <v>961</v>
      </c>
      <c r="J68" s="175">
        <v>22.197500000000002</v>
      </c>
    </row>
    <row r="69" spans="1:10" x14ac:dyDescent="0.25">
      <c r="A69" s="179">
        <v>63</v>
      </c>
      <c r="B69" s="174">
        <v>90944</v>
      </c>
      <c r="C69" s="174">
        <v>802</v>
      </c>
      <c r="D69" s="175">
        <v>23.352599999999999</v>
      </c>
      <c r="E69" s="174">
        <v>93788</v>
      </c>
      <c r="F69" s="174">
        <v>545</v>
      </c>
      <c r="G69" s="175">
        <v>25.271899999999999</v>
      </c>
      <c r="H69" s="174">
        <v>88234</v>
      </c>
      <c r="I69" s="174">
        <v>1062</v>
      </c>
      <c r="J69" s="175">
        <v>21.408200000000001</v>
      </c>
    </row>
    <row r="70" spans="1:10" x14ac:dyDescent="0.25">
      <c r="A70" s="179">
        <v>64</v>
      </c>
      <c r="B70" s="174">
        <v>90215</v>
      </c>
      <c r="C70" s="174">
        <v>865</v>
      </c>
      <c r="D70" s="175">
        <v>22.537299999999998</v>
      </c>
      <c r="E70" s="174">
        <v>93277</v>
      </c>
      <c r="F70" s="174">
        <v>592</v>
      </c>
      <c r="G70" s="175">
        <v>24.407599999999999</v>
      </c>
      <c r="H70" s="174">
        <v>87298</v>
      </c>
      <c r="I70" s="174">
        <v>1143</v>
      </c>
      <c r="J70" s="175">
        <v>20.6325</v>
      </c>
    </row>
    <row r="71" spans="1:10" x14ac:dyDescent="0.25">
      <c r="A71" s="179">
        <v>65</v>
      </c>
      <c r="B71" s="174">
        <v>89435</v>
      </c>
      <c r="C71" s="174">
        <v>937</v>
      </c>
      <c r="D71" s="175">
        <v>21.729500000000002</v>
      </c>
      <c r="E71" s="174">
        <v>92725</v>
      </c>
      <c r="F71" s="174">
        <v>632</v>
      </c>
      <c r="G71" s="175">
        <v>23.549900000000001</v>
      </c>
      <c r="H71" s="174">
        <v>86300</v>
      </c>
      <c r="I71" s="174">
        <v>1249</v>
      </c>
      <c r="J71" s="175">
        <v>19.865300000000001</v>
      </c>
    </row>
    <row r="72" spans="1:10" x14ac:dyDescent="0.25">
      <c r="A72" s="179">
        <v>66</v>
      </c>
      <c r="B72" s="174">
        <v>88597</v>
      </c>
      <c r="C72" s="174">
        <v>1018</v>
      </c>
      <c r="D72" s="175">
        <v>20.930299999999999</v>
      </c>
      <c r="E72" s="174">
        <v>92139</v>
      </c>
      <c r="F72" s="174">
        <v>675</v>
      </c>
      <c r="G72" s="175">
        <v>22.6965</v>
      </c>
      <c r="H72" s="174">
        <v>85222</v>
      </c>
      <c r="I72" s="174">
        <v>1371</v>
      </c>
      <c r="J72" s="175">
        <v>19.110299999999999</v>
      </c>
    </row>
    <row r="73" spans="1:10" x14ac:dyDescent="0.25">
      <c r="A73" s="179">
        <v>67</v>
      </c>
      <c r="B73" s="174">
        <v>87696</v>
      </c>
      <c r="C73" s="174">
        <v>1087</v>
      </c>
      <c r="D73" s="175">
        <v>20.1404</v>
      </c>
      <c r="E73" s="174">
        <v>91517</v>
      </c>
      <c r="F73" s="174">
        <v>718</v>
      </c>
      <c r="G73" s="175">
        <v>21.847300000000001</v>
      </c>
      <c r="H73" s="174">
        <v>84053</v>
      </c>
      <c r="I73" s="174">
        <v>1470</v>
      </c>
      <c r="J73" s="175">
        <v>18.369</v>
      </c>
    </row>
    <row r="74" spans="1:10" x14ac:dyDescent="0.25">
      <c r="A74" s="179">
        <v>68</v>
      </c>
      <c r="B74" s="174">
        <v>86742</v>
      </c>
      <c r="C74" s="174">
        <v>1179</v>
      </c>
      <c r="D74" s="175">
        <v>19.356300000000001</v>
      </c>
      <c r="E74" s="174">
        <v>90860</v>
      </c>
      <c r="F74" s="174">
        <v>797</v>
      </c>
      <c r="G74" s="175">
        <v>21.0017</v>
      </c>
      <c r="H74" s="174">
        <v>82817</v>
      </c>
      <c r="I74" s="174">
        <v>1579</v>
      </c>
      <c r="J74" s="175">
        <v>17.6356</v>
      </c>
    </row>
    <row r="75" spans="1:10" x14ac:dyDescent="0.25">
      <c r="A75" s="179">
        <v>69</v>
      </c>
      <c r="B75" s="174">
        <v>85719</v>
      </c>
      <c r="C75" s="174">
        <v>1266</v>
      </c>
      <c r="D75" s="175">
        <v>18.581299999999999</v>
      </c>
      <c r="E75" s="174">
        <v>90136</v>
      </c>
      <c r="F75" s="174">
        <v>862</v>
      </c>
      <c r="G75" s="175">
        <v>20.166499999999999</v>
      </c>
      <c r="H75" s="174">
        <v>81510</v>
      </c>
      <c r="I75" s="174">
        <v>1691</v>
      </c>
      <c r="J75" s="175">
        <v>16.910499999999999</v>
      </c>
    </row>
    <row r="76" spans="1:10" x14ac:dyDescent="0.25">
      <c r="A76" s="179">
        <v>70</v>
      </c>
      <c r="B76" s="174">
        <v>84634</v>
      </c>
      <c r="C76" s="174">
        <v>1369</v>
      </c>
      <c r="D76" s="175">
        <v>17.813099999999999</v>
      </c>
      <c r="E76" s="174">
        <v>89358</v>
      </c>
      <c r="F76" s="174">
        <v>941</v>
      </c>
      <c r="G76" s="175">
        <v>19.337499999999999</v>
      </c>
      <c r="H76" s="174">
        <v>80132</v>
      </c>
      <c r="I76" s="174">
        <v>1823</v>
      </c>
      <c r="J76" s="175">
        <v>16.192799999999998</v>
      </c>
    </row>
    <row r="77" spans="1:10" x14ac:dyDescent="0.25">
      <c r="A77" s="179">
        <v>71</v>
      </c>
      <c r="B77" s="174">
        <v>83476</v>
      </c>
      <c r="C77" s="174">
        <v>1466</v>
      </c>
      <c r="D77" s="175">
        <v>17.0533</v>
      </c>
      <c r="E77" s="174">
        <v>88517</v>
      </c>
      <c r="F77" s="174">
        <v>998</v>
      </c>
      <c r="G77" s="175">
        <v>18.516500000000001</v>
      </c>
      <c r="H77" s="174">
        <v>78671</v>
      </c>
      <c r="I77" s="174">
        <v>1967</v>
      </c>
      <c r="J77" s="175">
        <v>15.4842</v>
      </c>
    </row>
    <row r="78" spans="1:10" x14ac:dyDescent="0.25">
      <c r="A78" s="179">
        <v>72</v>
      </c>
      <c r="B78" s="174">
        <v>82252</v>
      </c>
      <c r="C78" s="174">
        <v>1583</v>
      </c>
      <c r="D78" s="175">
        <v>16.299499999999998</v>
      </c>
      <c r="E78" s="174">
        <v>87634</v>
      </c>
      <c r="F78" s="174">
        <v>1094</v>
      </c>
      <c r="G78" s="175">
        <v>17.6982</v>
      </c>
      <c r="H78" s="174">
        <v>77123</v>
      </c>
      <c r="I78" s="174">
        <v>2111</v>
      </c>
      <c r="J78" s="175">
        <v>14.784800000000001</v>
      </c>
    </row>
    <row r="79" spans="1:10" x14ac:dyDescent="0.25">
      <c r="A79" s="179">
        <v>73</v>
      </c>
      <c r="B79" s="174">
        <v>80951</v>
      </c>
      <c r="C79" s="174">
        <v>1703</v>
      </c>
      <c r="D79" s="175">
        <v>15.553599999999999</v>
      </c>
      <c r="E79" s="174">
        <v>86675</v>
      </c>
      <c r="F79" s="174">
        <v>1182</v>
      </c>
      <c r="G79" s="175">
        <v>16.888500000000001</v>
      </c>
      <c r="H79" s="174">
        <v>75495</v>
      </c>
      <c r="I79" s="174">
        <v>2273</v>
      </c>
      <c r="J79" s="175">
        <v>14.0929</v>
      </c>
    </row>
    <row r="80" spans="1:10" x14ac:dyDescent="0.25">
      <c r="A80" s="179">
        <v>74</v>
      </c>
      <c r="B80" s="174">
        <v>79572</v>
      </c>
      <c r="C80" s="174">
        <v>1838</v>
      </c>
      <c r="D80" s="175">
        <v>14.814399999999999</v>
      </c>
      <c r="E80" s="174">
        <v>85650</v>
      </c>
      <c r="F80" s="174">
        <v>1278</v>
      </c>
      <c r="G80" s="175">
        <v>16.084499999999998</v>
      </c>
      <c r="H80" s="174">
        <v>73779</v>
      </c>
      <c r="I80" s="174">
        <v>2458</v>
      </c>
      <c r="J80" s="175">
        <v>13.4091</v>
      </c>
    </row>
    <row r="81" spans="1:10" x14ac:dyDescent="0.25">
      <c r="A81" s="179">
        <v>75</v>
      </c>
      <c r="B81" s="174">
        <v>78110</v>
      </c>
      <c r="C81" s="174">
        <v>1983</v>
      </c>
      <c r="D81" s="175">
        <v>14.0825</v>
      </c>
      <c r="E81" s="174">
        <v>84556</v>
      </c>
      <c r="F81" s="174">
        <v>1391</v>
      </c>
      <c r="G81" s="175">
        <v>15.286199999999999</v>
      </c>
      <c r="H81" s="174">
        <v>71966</v>
      </c>
      <c r="I81" s="174">
        <v>2646</v>
      </c>
      <c r="J81" s="175">
        <v>12.734400000000001</v>
      </c>
    </row>
    <row r="82" spans="1:10" x14ac:dyDescent="0.25">
      <c r="A82" s="179">
        <v>76</v>
      </c>
      <c r="B82" s="174">
        <v>76560</v>
      </c>
      <c r="C82" s="174">
        <v>2191</v>
      </c>
      <c r="D82" s="175">
        <v>13.3573</v>
      </c>
      <c r="E82" s="174">
        <v>83379</v>
      </c>
      <c r="F82" s="174">
        <v>1560</v>
      </c>
      <c r="G82" s="175">
        <v>14.494899999999999</v>
      </c>
      <c r="H82" s="174">
        <v>70061</v>
      </c>
      <c r="I82" s="174">
        <v>2906</v>
      </c>
      <c r="J82" s="175">
        <v>12.0669</v>
      </c>
    </row>
    <row r="83" spans="1:10" x14ac:dyDescent="0.25">
      <c r="A83" s="179">
        <v>77</v>
      </c>
      <c r="B83" s="174">
        <v>74883</v>
      </c>
      <c r="C83" s="174">
        <v>2407</v>
      </c>
      <c r="D83" s="175">
        <v>12.645200000000001</v>
      </c>
      <c r="E83" s="174">
        <v>82079</v>
      </c>
      <c r="F83" s="174">
        <v>1748</v>
      </c>
      <c r="G83" s="175">
        <v>13.7166</v>
      </c>
      <c r="H83" s="174">
        <v>68025</v>
      </c>
      <c r="I83" s="174">
        <v>3164</v>
      </c>
      <c r="J83" s="175">
        <v>11.4131</v>
      </c>
    </row>
    <row r="84" spans="1:10" x14ac:dyDescent="0.25">
      <c r="A84" s="179">
        <v>78</v>
      </c>
      <c r="B84" s="174">
        <v>73081</v>
      </c>
      <c r="C84" s="174">
        <v>2671</v>
      </c>
      <c r="D84" s="175">
        <v>11.944800000000001</v>
      </c>
      <c r="E84" s="174">
        <v>80644</v>
      </c>
      <c r="F84" s="174">
        <v>1993</v>
      </c>
      <c r="G84" s="175">
        <v>12.9518</v>
      </c>
      <c r="H84" s="174">
        <v>65873</v>
      </c>
      <c r="I84" s="174">
        <v>3461</v>
      </c>
      <c r="J84" s="175">
        <v>10.7697</v>
      </c>
    </row>
    <row r="85" spans="1:10" x14ac:dyDescent="0.25">
      <c r="A85" s="179">
        <v>79</v>
      </c>
      <c r="B85" s="174">
        <v>71129</v>
      </c>
      <c r="C85" s="174">
        <v>2959</v>
      </c>
      <c r="D85" s="175">
        <v>11.258800000000001</v>
      </c>
      <c r="E85" s="174">
        <v>79036</v>
      </c>
      <c r="F85" s="174">
        <v>2228</v>
      </c>
      <c r="G85" s="175">
        <v>12.2051</v>
      </c>
      <c r="H85" s="174">
        <v>63593</v>
      </c>
      <c r="I85" s="174">
        <v>3825</v>
      </c>
      <c r="J85" s="175">
        <v>10.1379</v>
      </c>
    </row>
    <row r="86" spans="1:10" x14ac:dyDescent="0.25">
      <c r="A86" s="179">
        <v>80</v>
      </c>
      <c r="B86" s="174">
        <v>69024</v>
      </c>
      <c r="C86" s="174">
        <v>3281</v>
      </c>
      <c r="D86" s="175">
        <v>10.5869</v>
      </c>
      <c r="E86" s="174">
        <v>77275</v>
      </c>
      <c r="F86" s="174">
        <v>2510</v>
      </c>
      <c r="G86" s="175">
        <v>11.4718</v>
      </c>
      <c r="H86" s="174">
        <v>61160</v>
      </c>
      <c r="I86" s="174">
        <v>4209</v>
      </c>
      <c r="J86" s="175">
        <v>9.5212000000000003</v>
      </c>
    </row>
    <row r="87" spans="1:10" x14ac:dyDescent="0.25">
      <c r="A87" s="179">
        <v>81</v>
      </c>
      <c r="B87" s="174">
        <v>66760</v>
      </c>
      <c r="C87" s="174">
        <v>3676</v>
      </c>
      <c r="D87" s="175">
        <v>9.9291</v>
      </c>
      <c r="E87" s="174">
        <v>75335</v>
      </c>
      <c r="F87" s="174">
        <v>2853</v>
      </c>
      <c r="G87" s="175">
        <v>10.754300000000001</v>
      </c>
      <c r="H87" s="174">
        <v>58586</v>
      </c>
      <c r="I87" s="174">
        <v>4685</v>
      </c>
      <c r="J87" s="175">
        <v>8.9176000000000002</v>
      </c>
    </row>
    <row r="88" spans="1:10" x14ac:dyDescent="0.25">
      <c r="A88" s="179">
        <v>82</v>
      </c>
      <c r="B88" s="174">
        <v>64305</v>
      </c>
      <c r="C88" s="174">
        <v>4142</v>
      </c>
      <c r="D88" s="175">
        <v>9.2889999999999997</v>
      </c>
      <c r="E88" s="174">
        <v>73186</v>
      </c>
      <c r="F88" s="174">
        <v>3281</v>
      </c>
      <c r="G88" s="175">
        <v>10.0555</v>
      </c>
      <c r="H88" s="174">
        <v>55841</v>
      </c>
      <c r="I88" s="174">
        <v>5217</v>
      </c>
      <c r="J88" s="175">
        <v>8.3314000000000004</v>
      </c>
    </row>
    <row r="89" spans="1:10" x14ac:dyDescent="0.25">
      <c r="A89" s="179">
        <v>83</v>
      </c>
      <c r="B89" s="174">
        <v>61642</v>
      </c>
      <c r="C89" s="174">
        <v>4682</v>
      </c>
      <c r="D89" s="175">
        <v>8.6686999999999994</v>
      </c>
      <c r="E89" s="174">
        <v>70784</v>
      </c>
      <c r="F89" s="174">
        <v>3748</v>
      </c>
      <c r="G89" s="175">
        <v>9.3796999999999997</v>
      </c>
      <c r="H89" s="174">
        <v>52928</v>
      </c>
      <c r="I89" s="174">
        <v>5872</v>
      </c>
      <c r="J89" s="175">
        <v>7.7625000000000002</v>
      </c>
    </row>
    <row r="90" spans="1:10" x14ac:dyDescent="0.25">
      <c r="A90" s="179">
        <v>84</v>
      </c>
      <c r="B90" s="174">
        <v>58756</v>
      </c>
      <c r="C90" s="174">
        <v>5384</v>
      </c>
      <c r="D90" s="175">
        <v>8.0699000000000005</v>
      </c>
      <c r="E90" s="174">
        <v>68132</v>
      </c>
      <c r="F90" s="174">
        <v>4395</v>
      </c>
      <c r="G90" s="175">
        <v>8.7254000000000005</v>
      </c>
      <c r="H90" s="174">
        <v>49820</v>
      </c>
      <c r="I90" s="174">
        <v>6674</v>
      </c>
      <c r="J90" s="175">
        <v>7.2154999999999996</v>
      </c>
    </row>
    <row r="91" spans="1:10" x14ac:dyDescent="0.25">
      <c r="A91" s="179">
        <v>85</v>
      </c>
      <c r="B91" s="174">
        <v>55592</v>
      </c>
      <c r="C91" s="174">
        <v>6112</v>
      </c>
      <c r="D91" s="175">
        <v>7.5007000000000001</v>
      </c>
      <c r="E91" s="174">
        <v>65137</v>
      </c>
      <c r="F91" s="174">
        <v>5055</v>
      </c>
      <c r="G91" s="175">
        <v>8.1035000000000004</v>
      </c>
      <c r="H91" s="174">
        <v>46495</v>
      </c>
      <c r="I91" s="174">
        <v>7523</v>
      </c>
      <c r="J91" s="175">
        <v>6.6958000000000002</v>
      </c>
    </row>
    <row r="92" spans="1:10" x14ac:dyDescent="0.25">
      <c r="A92" s="179">
        <v>86</v>
      </c>
      <c r="B92" s="174">
        <v>52194</v>
      </c>
      <c r="C92" s="174">
        <v>6924</v>
      </c>
      <c r="D92" s="175">
        <v>6.9565000000000001</v>
      </c>
      <c r="E92" s="174">
        <v>61844</v>
      </c>
      <c r="F92" s="174">
        <v>5768</v>
      </c>
      <c r="G92" s="175">
        <v>7.5084</v>
      </c>
      <c r="H92" s="174">
        <v>42997</v>
      </c>
      <c r="I92" s="174">
        <v>8509</v>
      </c>
      <c r="J92" s="175">
        <v>6.1997999999999998</v>
      </c>
    </row>
    <row r="93" spans="1:10" x14ac:dyDescent="0.25">
      <c r="A93" s="179">
        <v>87</v>
      </c>
      <c r="B93" s="174">
        <v>48581</v>
      </c>
      <c r="C93" s="174">
        <v>7838</v>
      </c>
      <c r="D93" s="175">
        <v>6.4367999999999999</v>
      </c>
      <c r="E93" s="174">
        <v>58277</v>
      </c>
      <c r="F93" s="174">
        <v>6599</v>
      </c>
      <c r="G93" s="175">
        <v>6.9374000000000002</v>
      </c>
      <c r="H93" s="174">
        <v>39339</v>
      </c>
      <c r="I93" s="174">
        <v>9586</v>
      </c>
      <c r="J93" s="175">
        <v>5.7298999999999998</v>
      </c>
    </row>
    <row r="94" spans="1:10" x14ac:dyDescent="0.25">
      <c r="A94" s="179">
        <v>88</v>
      </c>
      <c r="B94" s="174">
        <v>44773</v>
      </c>
      <c r="C94" s="174">
        <v>8882</v>
      </c>
      <c r="D94" s="175">
        <v>5.9416000000000002</v>
      </c>
      <c r="E94" s="174">
        <v>54431</v>
      </c>
      <c r="F94" s="174">
        <v>7604</v>
      </c>
      <c r="G94" s="175">
        <v>6.3921999999999999</v>
      </c>
      <c r="H94" s="174">
        <v>35568</v>
      </c>
      <c r="I94" s="174">
        <v>10746</v>
      </c>
      <c r="J94" s="175">
        <v>5.2843999999999998</v>
      </c>
    </row>
    <row r="95" spans="1:10" x14ac:dyDescent="0.25">
      <c r="A95" s="179">
        <v>89</v>
      </c>
      <c r="B95" s="174">
        <v>40796</v>
      </c>
      <c r="C95" s="174">
        <v>10152</v>
      </c>
      <c r="D95" s="175">
        <v>5.4720000000000004</v>
      </c>
      <c r="E95" s="174">
        <v>50292</v>
      </c>
      <c r="F95" s="174">
        <v>8743</v>
      </c>
      <c r="G95" s="175">
        <v>5.8771000000000004</v>
      </c>
      <c r="H95" s="174">
        <v>31746</v>
      </c>
      <c r="I95" s="174">
        <v>12278</v>
      </c>
      <c r="J95" s="175">
        <v>4.8604000000000003</v>
      </c>
    </row>
    <row r="96" spans="1:10" x14ac:dyDescent="0.25">
      <c r="A96" s="179">
        <v>90</v>
      </c>
      <c r="B96" s="174">
        <v>36655</v>
      </c>
      <c r="C96" s="174">
        <v>11587</v>
      </c>
      <c r="D96" s="175">
        <v>5.0338000000000003</v>
      </c>
      <c r="E96" s="174">
        <v>45895</v>
      </c>
      <c r="F96" s="174">
        <v>10111</v>
      </c>
      <c r="G96" s="175">
        <v>5.3922999999999996</v>
      </c>
      <c r="H96" s="174">
        <v>27848</v>
      </c>
      <c r="I96" s="174">
        <v>13906</v>
      </c>
      <c r="J96" s="175">
        <v>4.4706999999999999</v>
      </c>
    </row>
    <row r="97" spans="1:10" x14ac:dyDescent="0.25">
      <c r="A97" s="179">
        <v>91</v>
      </c>
      <c r="B97" s="174">
        <v>32408</v>
      </c>
      <c r="C97" s="174">
        <v>13135</v>
      </c>
      <c r="D97" s="175">
        <v>4.6280000000000001</v>
      </c>
      <c r="E97" s="174">
        <v>41255</v>
      </c>
      <c r="F97" s="174">
        <v>11622</v>
      </c>
      <c r="G97" s="175">
        <v>4.9425999999999997</v>
      </c>
      <c r="H97" s="174">
        <v>23975</v>
      </c>
      <c r="I97" s="174">
        <v>15617</v>
      </c>
      <c r="J97" s="175">
        <v>4.1120999999999999</v>
      </c>
    </row>
    <row r="98" spans="1:10" x14ac:dyDescent="0.25">
      <c r="A98" s="179">
        <v>92</v>
      </c>
      <c r="B98" s="174">
        <v>28151</v>
      </c>
      <c r="C98" s="174">
        <v>14841</v>
      </c>
      <c r="D98" s="175">
        <v>4.2522000000000002</v>
      </c>
      <c r="E98" s="174">
        <v>36460</v>
      </c>
      <c r="F98" s="174">
        <v>13247</v>
      </c>
      <c r="G98" s="175">
        <v>4.5267999999999997</v>
      </c>
      <c r="H98" s="174">
        <v>20231</v>
      </c>
      <c r="I98" s="174">
        <v>17580</v>
      </c>
      <c r="J98" s="175">
        <v>3.7806000000000002</v>
      </c>
    </row>
    <row r="99" spans="1:10" x14ac:dyDescent="0.25">
      <c r="A99" s="179">
        <v>93</v>
      </c>
      <c r="B99" s="174">
        <v>23973</v>
      </c>
      <c r="C99" s="174">
        <v>16704</v>
      </c>
      <c r="D99" s="175">
        <v>3.9062000000000001</v>
      </c>
      <c r="E99" s="174">
        <v>31630</v>
      </c>
      <c r="F99" s="174">
        <v>15163</v>
      </c>
      <c r="G99" s="175">
        <v>4.1417000000000002</v>
      </c>
      <c r="H99" s="174">
        <v>16674</v>
      </c>
      <c r="I99" s="174">
        <v>19491</v>
      </c>
      <c r="J99" s="175">
        <v>3.4803000000000002</v>
      </c>
    </row>
    <row r="100" spans="1:10" x14ac:dyDescent="0.25">
      <c r="A100" s="179">
        <v>94</v>
      </c>
      <c r="B100" s="174">
        <v>19968</v>
      </c>
      <c r="C100" s="174">
        <v>18877</v>
      </c>
      <c r="D100" s="175">
        <v>3.5893000000000002</v>
      </c>
      <c r="E100" s="174">
        <v>26834</v>
      </c>
      <c r="F100" s="174">
        <v>17313</v>
      </c>
      <c r="G100" s="175">
        <v>3.7926000000000002</v>
      </c>
      <c r="H100" s="174">
        <v>13424</v>
      </c>
      <c r="I100" s="174">
        <v>21858</v>
      </c>
      <c r="J100" s="175">
        <v>3.2018</v>
      </c>
    </row>
    <row r="101" spans="1:10" x14ac:dyDescent="0.25">
      <c r="A101" s="179">
        <v>95</v>
      </c>
      <c r="B101" s="174">
        <v>16199</v>
      </c>
      <c r="C101" s="174">
        <v>21176</v>
      </c>
      <c r="D101" s="175">
        <v>3.3081</v>
      </c>
      <c r="E101" s="174">
        <v>22189</v>
      </c>
      <c r="F101" s="174">
        <v>19628</v>
      </c>
      <c r="G101" s="175">
        <v>3.4820000000000002</v>
      </c>
      <c r="H101" s="174">
        <v>10490</v>
      </c>
      <c r="I101" s="174">
        <v>24299</v>
      </c>
      <c r="J101" s="175">
        <v>2.9575999999999998</v>
      </c>
    </row>
    <row r="102" spans="1:10" x14ac:dyDescent="0.25">
      <c r="A102" s="179">
        <v>96</v>
      </c>
      <c r="B102" s="174">
        <v>12769</v>
      </c>
      <c r="C102" s="174">
        <v>23461</v>
      </c>
      <c r="D102" s="175">
        <v>3.0625</v>
      </c>
      <c r="E102" s="174">
        <v>17833</v>
      </c>
      <c r="F102" s="174">
        <v>21658</v>
      </c>
      <c r="G102" s="175">
        <v>3.2101999999999999</v>
      </c>
      <c r="H102" s="174">
        <v>7941</v>
      </c>
      <c r="I102" s="174">
        <v>27321</v>
      </c>
      <c r="J102" s="175">
        <v>2.7464</v>
      </c>
    </row>
    <row r="103" spans="1:10" x14ac:dyDescent="0.25">
      <c r="A103" s="179">
        <v>97</v>
      </c>
      <c r="B103" s="174">
        <v>9773</v>
      </c>
      <c r="C103" s="174">
        <v>25791</v>
      </c>
      <c r="D103" s="175">
        <v>2.8479999999999999</v>
      </c>
      <c r="E103" s="174">
        <v>13971</v>
      </c>
      <c r="F103" s="174">
        <v>24240</v>
      </c>
      <c r="G103" s="175">
        <v>2.9594999999999998</v>
      </c>
      <c r="H103" s="174">
        <v>5772</v>
      </c>
      <c r="I103" s="174">
        <v>29369</v>
      </c>
      <c r="J103" s="175">
        <v>2.5909</v>
      </c>
    </row>
    <row r="104" spans="1:10" x14ac:dyDescent="0.25">
      <c r="A104" s="179">
        <v>98</v>
      </c>
      <c r="B104" s="174">
        <v>7252</v>
      </c>
      <c r="C104" s="174">
        <v>28214</v>
      </c>
      <c r="D104" s="175">
        <v>2.6640000000000001</v>
      </c>
      <c r="E104" s="174">
        <v>10584</v>
      </c>
      <c r="F104" s="174">
        <v>26721</v>
      </c>
      <c r="G104" s="175">
        <v>2.7464</v>
      </c>
      <c r="H104" s="174">
        <v>4077</v>
      </c>
      <c r="I104" s="174">
        <v>31906</v>
      </c>
      <c r="J104" s="175">
        <v>2.4601999999999999</v>
      </c>
    </row>
    <row r="105" spans="1:10" x14ac:dyDescent="0.25">
      <c r="A105" s="179">
        <v>99</v>
      </c>
      <c r="B105" s="174">
        <v>5206</v>
      </c>
      <c r="C105" s="174">
        <v>30222</v>
      </c>
      <c r="D105" s="175">
        <v>2.5146000000000002</v>
      </c>
      <c r="E105" s="174">
        <v>7756</v>
      </c>
      <c r="F105" s="174">
        <v>28810</v>
      </c>
      <c r="G105" s="175">
        <v>2.5655999999999999</v>
      </c>
      <c r="H105" s="174">
        <v>2776</v>
      </c>
      <c r="I105" s="174">
        <v>33982</v>
      </c>
      <c r="J105" s="175">
        <v>2.3788</v>
      </c>
    </row>
    <row r="106" spans="1:10" x14ac:dyDescent="0.25">
      <c r="A106" s="179">
        <v>100</v>
      </c>
      <c r="B106" s="174">
        <v>3633</v>
      </c>
      <c r="C106" s="174">
        <v>32900</v>
      </c>
      <c r="D106" s="175">
        <v>2.3871000000000002</v>
      </c>
      <c r="E106" s="174">
        <v>5522</v>
      </c>
      <c r="F106" s="174">
        <v>31513</v>
      </c>
      <c r="G106" s="175">
        <v>2.4015</v>
      </c>
      <c r="H106" s="174">
        <v>1833</v>
      </c>
      <c r="I106" s="174">
        <v>36884</v>
      </c>
      <c r="J106" s="175">
        <v>2.3458000000000001</v>
      </c>
    </row>
    <row r="107" spans="1:10" x14ac:dyDescent="0.25">
      <c r="A107" s="179">
        <v>101</v>
      </c>
      <c r="B107" s="174">
        <v>2438</v>
      </c>
      <c r="C107" s="174">
        <v>34410</v>
      </c>
      <c r="D107" s="175">
        <v>2.3123999999999998</v>
      </c>
      <c r="E107" s="174">
        <v>3782</v>
      </c>
      <c r="F107" s="174">
        <v>33192</v>
      </c>
      <c r="G107" s="175">
        <v>2.2764000000000002</v>
      </c>
      <c r="H107" s="174">
        <v>1157</v>
      </c>
      <c r="I107" s="174">
        <v>38206</v>
      </c>
      <c r="J107" s="175">
        <v>2.4245000000000001</v>
      </c>
    </row>
    <row r="108" spans="1:10" x14ac:dyDescent="0.25">
      <c r="A108" s="179">
        <v>102</v>
      </c>
      <c r="B108" s="174">
        <v>1599</v>
      </c>
      <c r="C108" s="174">
        <v>35877</v>
      </c>
      <c r="D108" s="175">
        <v>2.2631999999999999</v>
      </c>
      <c r="E108" s="174">
        <v>2526</v>
      </c>
      <c r="F108" s="174">
        <v>35515</v>
      </c>
      <c r="G108" s="175">
        <v>2.1589999999999998</v>
      </c>
      <c r="H108" s="174">
        <v>715</v>
      </c>
      <c r="I108" s="174">
        <v>37094</v>
      </c>
      <c r="J108" s="175">
        <v>2.6143000000000001</v>
      </c>
    </row>
    <row r="109" spans="1:10" x14ac:dyDescent="0.25">
      <c r="A109" s="179">
        <v>103</v>
      </c>
      <c r="B109" s="174">
        <v>1025</v>
      </c>
      <c r="C109" s="174">
        <v>38030</v>
      </c>
      <c r="D109" s="175">
        <v>2.2496999999999998</v>
      </c>
      <c r="E109" s="174">
        <v>1629</v>
      </c>
      <c r="F109" s="174">
        <v>38412</v>
      </c>
      <c r="G109" s="175">
        <v>2.0726</v>
      </c>
      <c r="H109" s="174">
        <v>450</v>
      </c>
      <c r="I109" s="174">
        <v>36710</v>
      </c>
      <c r="J109" s="175">
        <v>2.8611</v>
      </c>
    </row>
    <row r="110" spans="1:10" x14ac:dyDescent="0.25">
      <c r="A110" s="180">
        <v>104</v>
      </c>
      <c r="B110" s="174">
        <v>635</v>
      </c>
      <c r="C110" s="174">
        <v>37050</v>
      </c>
      <c r="D110" s="175">
        <v>2.3233999999999999</v>
      </c>
      <c r="E110" s="174">
        <v>1003</v>
      </c>
      <c r="F110" s="174">
        <v>38891</v>
      </c>
      <c r="G110" s="175">
        <v>2.0535000000000001</v>
      </c>
      <c r="H110" s="174">
        <v>285</v>
      </c>
      <c r="I110" s="174">
        <v>30860</v>
      </c>
      <c r="J110" s="175">
        <v>3.2305999999999999</v>
      </c>
    </row>
    <row r="111" spans="1:10" x14ac:dyDescent="0.25">
      <c r="A111" s="181"/>
      <c r="B111" s="181"/>
      <c r="C111" s="181"/>
      <c r="D111" s="181"/>
      <c r="E111" s="181"/>
      <c r="F111" s="181"/>
      <c r="G111" s="181"/>
      <c r="H111" s="181"/>
      <c r="I111" s="181"/>
      <c r="J111" s="181"/>
    </row>
    <row r="112" spans="1:10" x14ac:dyDescent="0.25">
      <c r="A112" s="182" t="s">
        <v>11</v>
      </c>
      <c r="B112" s="170"/>
      <c r="C112" s="170"/>
      <c r="D112" s="170"/>
      <c r="E112" s="170"/>
      <c r="F112" s="170"/>
      <c r="G112" s="170"/>
      <c r="H112" s="170"/>
      <c r="I112" s="170"/>
      <c r="J112" s="170"/>
    </row>
    <row r="113" spans="1:1" x14ac:dyDescent="0.25">
      <c r="A113" s="172" t="s">
        <v>438</v>
      </c>
    </row>
    <row r="114" spans="1:1" x14ac:dyDescent="0.25">
      <c r="A114" s="171" t="s">
        <v>442</v>
      </c>
    </row>
  </sheetData>
  <mergeCells count="4">
    <mergeCell ref="A4:A5"/>
    <mergeCell ref="B4:D4"/>
    <mergeCell ref="E4:G4"/>
    <mergeCell ref="H4:J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3843-AE26-43D5-BAE7-9B56372D35A1}">
  <dimension ref="A1:DD106"/>
  <sheetViews>
    <sheetView workbookViewId="0">
      <selection activeCell="N5" sqref="N5"/>
    </sheetView>
  </sheetViews>
  <sheetFormatPr baseColWidth="10" defaultColWidth="10.28515625" defaultRowHeight="15" x14ac:dyDescent="0.25"/>
  <cols>
    <col min="1" max="1" width="10.28515625" style="18"/>
    <col min="2" max="105" width="10.28515625" style="40"/>
  </cols>
  <sheetData>
    <row r="1" spans="1:108" s="70" customFormat="1"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x14ac:dyDescent="0.25">
      <c r="A2" s="70">
        <v>0</v>
      </c>
      <c r="B2" s="42">
        <v>0.99154228855721416</v>
      </c>
      <c r="C2" s="42">
        <v>1.9783716244647414</v>
      </c>
      <c r="D2" s="42">
        <v>2.9602968276609087</v>
      </c>
      <c r="E2" s="42">
        <v>3.9373167291392814</v>
      </c>
      <c r="F2" s="42">
        <v>4.9093716486192323</v>
      </c>
      <c r="G2" s="42">
        <v>5.8764613124037455</v>
      </c>
      <c r="H2" s="42">
        <v>6.8385854488938191</v>
      </c>
      <c r="I2" s="42">
        <v>7.795743788573164</v>
      </c>
      <c r="J2" s="42">
        <v>8.7479265029462052</v>
      </c>
      <c r="K2" s="42">
        <v>9.6951334693187867</v>
      </c>
      <c r="L2" s="42">
        <v>10.638364565614273</v>
      </c>
      <c r="M2" s="42">
        <v>11.576619670370439</v>
      </c>
      <c r="N2" s="42">
        <v>12.509889290543944</v>
      </c>
      <c r="O2" s="42">
        <v>13.438154794646367</v>
      </c>
      <c r="P2" s="42">
        <v>14.362444317413187</v>
      </c>
      <c r="Q2" s="42">
        <v>15.278</v>
      </c>
      <c r="R2" s="42">
        <v>16.196067371135896</v>
      </c>
      <c r="S2" s="42">
        <v>17.102</v>
      </c>
      <c r="T2" s="42">
        <v>18.011694634170912</v>
      </c>
      <c r="U2" s="42">
        <v>18.908000000000001</v>
      </c>
      <c r="V2" s="42">
        <v>19.803000000000001</v>
      </c>
      <c r="W2" s="42">
        <v>20.699712187787526</v>
      </c>
      <c r="X2" s="42">
        <v>21.586075710900825</v>
      </c>
      <c r="Y2" s="42">
        <v>22.468472193183512</v>
      </c>
      <c r="Z2" s="42">
        <v>23.34</v>
      </c>
      <c r="AA2" s="42">
        <v>24.218319088909507</v>
      </c>
      <c r="AB2" s="42">
        <v>25.086795650873974</v>
      </c>
      <c r="AC2" s="42">
        <v>25.950260844187788</v>
      </c>
      <c r="AD2" s="42">
        <v>26.803000000000001</v>
      </c>
      <c r="AE2" s="42">
        <v>27.664193154116901</v>
      </c>
      <c r="AF2" s="42">
        <v>28.514669278212185</v>
      </c>
      <c r="AG2" s="42">
        <v>29.360169273126495</v>
      </c>
      <c r="AH2" s="42">
        <v>30.201667566042492</v>
      </c>
      <c r="AI2" s="42">
        <v>31.038147531437144</v>
      </c>
      <c r="AJ2" s="42">
        <v>31.870634867749565</v>
      </c>
      <c r="AK2" s="42">
        <v>32.698112984182693</v>
      </c>
      <c r="AL2" s="42">
        <v>33.521615509970189</v>
      </c>
      <c r="AM2" s="42">
        <v>34.340084399607015</v>
      </c>
      <c r="AN2" s="42">
        <v>35.154545084270836</v>
      </c>
      <c r="AO2" s="42">
        <v>35.963956964641341</v>
      </c>
      <c r="AP2" s="42">
        <v>36.76836990928107</v>
      </c>
      <c r="AQ2" s="42">
        <v>37.568719262136014</v>
      </c>
      <c r="AR2" s="42">
        <v>38.364054631751863</v>
      </c>
      <c r="AS2" s="42">
        <v>39.155344354763677</v>
      </c>
      <c r="AT2" s="42">
        <v>39.941597349998816</v>
      </c>
      <c r="AU2" s="42">
        <v>40.722790567819359</v>
      </c>
      <c r="AV2" s="42">
        <v>41.498940976269367</v>
      </c>
      <c r="AW2" s="42">
        <v>42.269994377595054</v>
      </c>
      <c r="AX2" s="42">
        <v>43.03598381092381</v>
      </c>
      <c r="AY2" s="42">
        <v>43.789000000000001</v>
      </c>
      <c r="AZ2" s="42">
        <v>44.552589568504615</v>
      </c>
      <c r="BA2" s="42">
        <v>45.303202443249553</v>
      </c>
      <c r="BB2" s="42">
        <v>46.048750416330257</v>
      </c>
      <c r="BC2" s="42">
        <v>46.788158374082734</v>
      </c>
      <c r="BD2" s="42">
        <v>47.515000000000001</v>
      </c>
      <c r="BE2" s="42">
        <v>48.250684837579065</v>
      </c>
      <c r="BF2" s="42">
        <v>48.972784293125478</v>
      </c>
      <c r="BG2" s="42">
        <v>49.688714783755202</v>
      </c>
      <c r="BH2" s="42">
        <v>50.393000000000001</v>
      </c>
      <c r="BI2" s="42">
        <v>51.095999999999997</v>
      </c>
      <c r="BJ2" s="42">
        <v>51.792999999999999</v>
      </c>
      <c r="BK2" s="42">
        <v>52.484000000000002</v>
      </c>
      <c r="BL2" s="42">
        <v>53.167000000000002</v>
      </c>
      <c r="BM2" s="42">
        <v>53.843000000000004</v>
      </c>
      <c r="BN2" s="42">
        <v>54.512</v>
      </c>
      <c r="BO2" s="42">
        <v>55.173000000000002</v>
      </c>
      <c r="BP2" s="42">
        <v>55.826000000000001</v>
      </c>
      <c r="BQ2" s="42">
        <v>56.470999999999997</v>
      </c>
      <c r="BR2" s="42">
        <v>57.106999999999999</v>
      </c>
      <c r="BS2" s="42">
        <v>57.739056607108417</v>
      </c>
      <c r="BT2" s="42">
        <v>58.357908512530088</v>
      </c>
      <c r="BU2" s="42">
        <v>58.966430907539902</v>
      </c>
      <c r="BV2" s="42">
        <v>59.565643208848627</v>
      </c>
      <c r="BW2" s="42">
        <v>60.154405484393436</v>
      </c>
      <c r="BX2" s="42">
        <v>60.732429292181422</v>
      </c>
      <c r="BY2" s="42">
        <v>61.298794791531215</v>
      </c>
      <c r="BZ2" s="42">
        <v>61.852389951859678</v>
      </c>
      <c r="CA2" s="42">
        <v>62.393132183465546</v>
      </c>
      <c r="CB2" s="42">
        <v>62.920082272122009</v>
      </c>
      <c r="CC2" s="42">
        <v>63.431944302477497</v>
      </c>
      <c r="CD2" s="42">
        <v>63.926435048378863</v>
      </c>
      <c r="CE2" s="42">
        <v>64.403529533052904</v>
      </c>
      <c r="CF2" s="42">
        <v>64.86116382615424</v>
      </c>
      <c r="CG2" s="42">
        <v>65.298170247196524</v>
      </c>
      <c r="CH2" s="42">
        <v>65.712456668862472</v>
      </c>
      <c r="CI2" s="42">
        <v>66.102089337764895</v>
      </c>
      <c r="CJ2" s="42">
        <v>66.465802984704823</v>
      </c>
      <c r="CK2" s="42">
        <v>66.800621562868102</v>
      </c>
      <c r="CL2" s="42">
        <v>67.106011504807384</v>
      </c>
      <c r="CM2" s="42">
        <v>67.381111083232952</v>
      </c>
      <c r="CN2" s="42">
        <v>67.624036989957062</v>
      </c>
      <c r="CO2" s="42">
        <v>67.834352525994589</v>
      </c>
      <c r="CP2" s="42">
        <v>68.012578421223253</v>
      </c>
      <c r="CQ2" s="42">
        <v>68.160179043714507</v>
      </c>
      <c r="CR2" s="42">
        <v>68.279902033255169</v>
      </c>
      <c r="CS2" s="42">
        <v>68.373486157827955</v>
      </c>
      <c r="CT2" s="42">
        <v>68.445211345210893</v>
      </c>
      <c r="CU2" s="42">
        <v>68.498541687603918</v>
      </c>
      <c r="CV2" s="42">
        <v>68.53639450307989</v>
      </c>
      <c r="CW2" s="42">
        <v>68.562852198061606</v>
      </c>
      <c r="CX2" s="42">
        <v>68.580112797513607</v>
      </c>
      <c r="CY2" s="42">
        <v>68.591912853629864</v>
      </c>
      <c r="CZ2" s="42">
        <v>68.598700599517812</v>
      </c>
      <c r="DA2" s="42">
        <v>68.605999999999995</v>
      </c>
      <c r="DB2" s="42"/>
      <c r="DC2" s="41"/>
      <c r="DD2" s="41"/>
    </row>
    <row r="3" spans="1:108" x14ac:dyDescent="0.25">
      <c r="A3" s="18">
        <v>1</v>
      </c>
      <c r="B3" s="42"/>
      <c r="C3" s="42">
        <v>0.99478523089519799</v>
      </c>
      <c r="D3" s="42">
        <v>1.984667146813059</v>
      </c>
      <c r="E3" s="42">
        <v>2.9696445687756925</v>
      </c>
      <c r="F3" s="42">
        <v>3.9496573074383625</v>
      </c>
      <c r="G3" s="42">
        <v>4.9247050867694568</v>
      </c>
      <c r="H3" s="42">
        <v>5.8947876328532747</v>
      </c>
      <c r="I3" s="42">
        <v>6.8599046738745901</v>
      </c>
      <c r="J3" s="42">
        <v>7.8200462975021932</v>
      </c>
      <c r="K3" s="42">
        <v>8.7762123799953642</v>
      </c>
      <c r="L3" s="42">
        <v>9.7274027982361702</v>
      </c>
      <c r="M3" s="42">
        <v>10.673617429726333</v>
      </c>
      <c r="N3" s="42">
        <v>11.614846700448231</v>
      </c>
      <c r="O3" s="42">
        <v>12.551071819989563</v>
      </c>
      <c r="P3" s="42">
        <v>13.483321163071</v>
      </c>
      <c r="Q3" s="42">
        <v>14.404999999999999</v>
      </c>
      <c r="R3" s="42">
        <v>15.332864232806397</v>
      </c>
      <c r="S3" s="42">
        <v>16.244</v>
      </c>
      <c r="T3" s="42">
        <v>17.163411547758919</v>
      </c>
      <c r="U3" s="42">
        <v>18.064</v>
      </c>
      <c r="V3" s="42">
        <v>18.966999999999999</v>
      </c>
      <c r="W3" s="42">
        <v>19.873309833142464</v>
      </c>
      <c r="X3" s="42">
        <v>20.767633807782566</v>
      </c>
      <c r="Y3" s="42">
        <v>21.656991022728981</v>
      </c>
      <c r="Z3" s="42">
        <v>22.533000000000001</v>
      </c>
      <c r="AA3" s="42">
        <v>23.421759843807379</v>
      </c>
      <c r="AB3" s="42">
        <v>24.297197821503609</v>
      </c>
      <c r="AC3" s="42">
        <v>25.168624333576247</v>
      </c>
      <c r="AD3" s="42">
        <v>26.024999999999999</v>
      </c>
      <c r="AE3" s="42">
        <v>26.897479297428486</v>
      </c>
      <c r="AF3" s="42">
        <v>27.754916833520564</v>
      </c>
      <c r="AG3" s="42">
        <v>28.607378444046294</v>
      </c>
      <c r="AH3" s="42">
        <v>29.455838338055901</v>
      </c>
      <c r="AI3" s="42">
        <v>30.299279748213074</v>
      </c>
      <c r="AJ3" s="42">
        <v>31.138728592160877</v>
      </c>
      <c r="AK3" s="42">
        <v>31.973168137585155</v>
      </c>
      <c r="AL3" s="42">
        <v>32.80363230057204</v>
      </c>
      <c r="AM3" s="42">
        <v>33.629062540496783</v>
      </c>
      <c r="AN3" s="42">
        <v>34.450484505461304</v>
      </c>
      <c r="AO3" s="42">
        <v>35.266857249838985</v>
      </c>
      <c r="AP3" s="42">
        <v>36.078231067563941</v>
      </c>
      <c r="AQ3" s="42">
        <v>36.88554075107546</v>
      </c>
      <c r="AR3" s="42">
        <v>37.687836332072877</v>
      </c>
      <c r="AS3" s="42">
        <v>38.485085877107373</v>
      </c>
      <c r="AT3" s="42">
        <v>39.2782983810826</v>
      </c>
      <c r="AU3" s="42">
        <v>40.066450597750574</v>
      </c>
      <c r="AV3" s="42">
        <v>40.84955963989033</v>
      </c>
      <c r="AW3" s="42">
        <v>41.6275708474491</v>
      </c>
      <c r="AX3" s="42">
        <v>42.400517541373233</v>
      </c>
      <c r="AY3" s="42">
        <v>43.152999999999999</v>
      </c>
      <c r="AZ3" s="42">
        <v>43.931034637578662</v>
      </c>
      <c r="BA3" s="42">
        <v>44.688601560929051</v>
      </c>
      <c r="BB3" s="42">
        <v>45.440103029013464</v>
      </c>
      <c r="BC3" s="42">
        <v>46.186463287459254</v>
      </c>
      <c r="BD3" s="42">
        <v>46.91</v>
      </c>
      <c r="BE3" s="42">
        <v>47.660891883358723</v>
      </c>
      <c r="BF3" s="42">
        <v>48.388941008119524</v>
      </c>
      <c r="BG3" s="42">
        <v>49.110819726717487</v>
      </c>
      <c r="BH3" s="42">
        <v>49.811</v>
      </c>
      <c r="BI3" s="42">
        <v>50.52</v>
      </c>
      <c r="BJ3" s="42">
        <v>51.222999999999999</v>
      </c>
      <c r="BK3" s="42">
        <v>51.918999999999997</v>
      </c>
      <c r="BL3" s="42">
        <v>52.607999999999997</v>
      </c>
      <c r="BM3" s="42">
        <v>53.29</v>
      </c>
      <c r="BN3" s="42">
        <v>53.963999999999999</v>
      </c>
      <c r="BO3" s="42">
        <v>54.631</v>
      </c>
      <c r="BP3" s="42">
        <v>55.289000000000001</v>
      </c>
      <c r="BQ3" s="42">
        <v>55.939</v>
      </c>
      <c r="BR3" s="42">
        <v>56.581000000000003</v>
      </c>
      <c r="BS3" s="42">
        <v>57.229405308724495</v>
      </c>
      <c r="BT3" s="42">
        <v>57.853179182230548</v>
      </c>
      <c r="BU3" s="42">
        <v>58.467620734648875</v>
      </c>
      <c r="BV3" s="42">
        <v>59.071749548311956</v>
      </c>
      <c r="BW3" s="42">
        <v>59.665424497556856</v>
      </c>
      <c r="BX3" s="42">
        <v>60.248354680022402</v>
      </c>
      <c r="BY3" s="42">
        <v>60.819620938774577</v>
      </c>
      <c r="BZ3" s="42">
        <v>61.378110287625667</v>
      </c>
      <c r="CA3" s="42">
        <v>61.92373943239626</v>
      </c>
      <c r="CB3" s="42">
        <v>62.454569677353355</v>
      </c>
      <c r="CC3" s="42">
        <v>62.970302583030488</v>
      </c>
      <c r="CD3" s="42">
        <v>63.469652507396646</v>
      </c>
      <c r="CE3" s="42">
        <v>63.950594260630368</v>
      </c>
      <c r="CF3" s="42">
        <v>64.412063367069749</v>
      </c>
      <c r="CG3" s="42">
        <v>64.852890715938301</v>
      </c>
      <c r="CH3" s="42">
        <v>65.269983394086083</v>
      </c>
      <c r="CI3" s="42">
        <v>65.662408213199924</v>
      </c>
      <c r="CJ3" s="42">
        <v>66.028897641373163</v>
      </c>
      <c r="CK3" s="42">
        <v>66.366475836108819</v>
      </c>
      <c r="CL3" s="42">
        <v>66.674613208561382</v>
      </c>
      <c r="CM3" s="42">
        <v>66.951449210887233</v>
      </c>
      <c r="CN3" s="42">
        <v>67.196101530262766</v>
      </c>
      <c r="CO3" s="42">
        <v>67.408138272578597</v>
      </c>
      <c r="CP3" s="42">
        <v>67.588093139316982</v>
      </c>
      <c r="CQ3" s="42">
        <v>67.737434459541461</v>
      </c>
      <c r="CR3" s="42">
        <v>67.857916250297492</v>
      </c>
      <c r="CS3" s="42">
        <v>67.952283581151121</v>
      </c>
      <c r="CT3" s="42">
        <v>68.024818767623628</v>
      </c>
      <c r="CU3" s="42">
        <v>68.077989860553885</v>
      </c>
      <c r="CV3" s="42">
        <v>68.115713472749917</v>
      </c>
      <c r="CW3" s="42">
        <v>68.142072713549339</v>
      </c>
      <c r="CX3" s="42">
        <v>68.16025876718632</v>
      </c>
      <c r="CY3" s="42">
        <v>68.172005938683412</v>
      </c>
      <c r="CZ3" s="42">
        <v>68.179757754656706</v>
      </c>
      <c r="DA3" s="42">
        <v>68.174999999999997</v>
      </c>
      <c r="DB3" s="41"/>
      <c r="DC3" s="41"/>
      <c r="DD3" s="41"/>
    </row>
    <row r="4" spans="1:108" x14ac:dyDescent="0.25">
      <c r="A4" s="18">
        <v>2</v>
      </c>
      <c r="B4" s="42"/>
      <c r="C4" s="42"/>
      <c r="D4" s="42">
        <v>0.99485508638127507</v>
      </c>
      <c r="E4" s="42">
        <v>1.9848061794600831</v>
      </c>
      <c r="F4" s="42">
        <v>2.9697927743727939</v>
      </c>
      <c r="G4" s="42">
        <v>3.9498145936408084</v>
      </c>
      <c r="H4" s="42">
        <v>4.9248713619125315</v>
      </c>
      <c r="I4" s="42">
        <v>5.8949628059478547</v>
      </c>
      <c r="J4" s="42">
        <v>6.8600789614540787</v>
      </c>
      <c r="K4" s="42">
        <v>7.8212197040418241</v>
      </c>
      <c r="L4" s="42">
        <v>8.7773849099477612</v>
      </c>
      <c r="M4" s="42">
        <v>9.7285744560314598</v>
      </c>
      <c r="N4" s="42">
        <v>10.674778718087293</v>
      </c>
      <c r="O4" s="42">
        <v>11.61597880720163</v>
      </c>
      <c r="P4" s="42">
        <v>12.552203246838429</v>
      </c>
      <c r="Q4" s="42">
        <v>13.48</v>
      </c>
      <c r="R4" s="42">
        <v>14.411696742347914</v>
      </c>
      <c r="S4" s="42">
        <v>15.329000000000001</v>
      </c>
      <c r="T4" s="42">
        <v>16.251194505328399</v>
      </c>
      <c r="U4" s="42">
        <v>17.158999999999999</v>
      </c>
      <c r="V4" s="42">
        <v>18.067</v>
      </c>
      <c r="W4" s="42">
        <v>18.976018868036554</v>
      </c>
      <c r="X4" s="42">
        <v>19.875318330458516</v>
      </c>
      <c r="Y4" s="42">
        <v>20.769651207435988</v>
      </c>
      <c r="Z4" s="42">
        <v>21.651</v>
      </c>
      <c r="AA4" s="42">
        <v>22.544371637700824</v>
      </c>
      <c r="AB4" s="42">
        <v>23.42478570079496</v>
      </c>
      <c r="AC4" s="42">
        <v>24.300188238161496</v>
      </c>
      <c r="AD4" s="42">
        <v>25.161000000000001</v>
      </c>
      <c r="AE4" s="42">
        <v>26.03799526276968</v>
      </c>
      <c r="AF4" s="42">
        <v>26.899408881944733</v>
      </c>
      <c r="AG4" s="42">
        <v>27.756846701754149</v>
      </c>
      <c r="AH4" s="42">
        <v>28.609282796049293</v>
      </c>
      <c r="AI4" s="42">
        <v>29.457700309597698</v>
      </c>
      <c r="AJ4" s="42">
        <v>30.301125295905443</v>
      </c>
      <c r="AK4" s="42">
        <v>31.140540934945818</v>
      </c>
      <c r="AL4" s="42">
        <v>31.974981320596672</v>
      </c>
      <c r="AM4" s="42">
        <v>32.804387605357114</v>
      </c>
      <c r="AN4" s="42">
        <v>33.629785571779109</v>
      </c>
      <c r="AO4" s="42">
        <v>34.450134059594753</v>
      </c>
      <c r="AP4" s="42">
        <v>35.266483626384286</v>
      </c>
      <c r="AQ4" s="42">
        <v>36.077768722762059</v>
      </c>
      <c r="AR4" s="42">
        <v>36.884039642698866</v>
      </c>
      <c r="AS4" s="42">
        <v>37.686264285347384</v>
      </c>
      <c r="AT4" s="42">
        <v>38.483451692763488</v>
      </c>
      <c r="AU4" s="42">
        <v>39.27557849683992</v>
      </c>
      <c r="AV4" s="42">
        <v>40.0626619000627</v>
      </c>
      <c r="AW4" s="42">
        <v>40.844646955845306</v>
      </c>
      <c r="AX4" s="42">
        <v>41.621567159805998</v>
      </c>
      <c r="AY4" s="42">
        <v>42.378</v>
      </c>
      <c r="AZ4" s="42">
        <v>43.160029303524055</v>
      </c>
      <c r="BA4" s="42">
        <v>43.921567746113588</v>
      </c>
      <c r="BB4" s="42">
        <v>44.677040390313749</v>
      </c>
      <c r="BC4" s="42">
        <v>45.427371084639468</v>
      </c>
      <c r="BD4" s="42">
        <v>46.155000000000001</v>
      </c>
      <c r="BE4" s="42">
        <v>46.909739022018144</v>
      </c>
      <c r="BF4" s="42">
        <v>47.641756951663282</v>
      </c>
      <c r="BG4" s="42">
        <v>48.367603581858496</v>
      </c>
      <c r="BH4" s="42">
        <v>49.070999999999998</v>
      </c>
      <c r="BI4" s="42">
        <v>49.784999999999997</v>
      </c>
      <c r="BJ4" s="42">
        <v>50.491</v>
      </c>
      <c r="BK4" s="42">
        <v>51.191000000000003</v>
      </c>
      <c r="BL4" s="42">
        <v>51.884</v>
      </c>
      <c r="BM4" s="42">
        <v>52.569000000000003</v>
      </c>
      <c r="BN4" s="42">
        <v>53.247</v>
      </c>
      <c r="BO4" s="42">
        <v>53.915999999999997</v>
      </c>
      <c r="BP4" s="42">
        <v>54.578000000000003</v>
      </c>
      <c r="BQ4" s="42">
        <v>55.231999999999999</v>
      </c>
      <c r="BR4" s="42">
        <v>55.877000000000002</v>
      </c>
      <c r="BS4" s="42">
        <v>56.530720444055447</v>
      </c>
      <c r="BT4" s="42">
        <v>57.157445953233299</v>
      </c>
      <c r="BU4" s="42">
        <v>57.774837399261223</v>
      </c>
      <c r="BV4" s="42">
        <v>58.381914467124382</v>
      </c>
      <c r="BW4" s="42">
        <v>58.978535291364189</v>
      </c>
      <c r="BX4" s="42">
        <v>59.564407444678636</v>
      </c>
      <c r="BY4" s="42">
        <v>60.138612193921581</v>
      </c>
      <c r="BZ4" s="42">
        <v>60.700035960619786</v>
      </c>
      <c r="CA4" s="42">
        <v>61.248595013956994</v>
      </c>
      <c r="CB4" s="42">
        <v>61.782350979563596</v>
      </c>
      <c r="CC4" s="42">
        <v>62.301003853522005</v>
      </c>
      <c r="CD4" s="42">
        <v>62.803266496435533</v>
      </c>
      <c r="CE4" s="42">
        <v>63.287113586435019</v>
      </c>
      <c r="CF4" s="42">
        <v>63.751480309870338</v>
      </c>
      <c r="CG4" s="42">
        <v>64.194196669468468</v>
      </c>
      <c r="CH4" s="42">
        <v>64.614169265018987</v>
      </c>
      <c r="CI4" s="42">
        <v>65.00946525844256</v>
      </c>
      <c r="CJ4" s="42">
        <v>65.377815715402093</v>
      </c>
      <c r="CK4" s="42">
        <v>65.717244920036777</v>
      </c>
      <c r="CL4" s="42">
        <v>66.027225749446004</v>
      </c>
      <c r="CM4" s="42">
        <v>66.305898386809034</v>
      </c>
      <c r="CN4" s="42">
        <v>66.551381136230901</v>
      </c>
      <c r="CO4" s="42">
        <v>66.764245081673153</v>
      </c>
      <c r="CP4" s="42">
        <v>66.945031964443032</v>
      </c>
      <c r="CQ4" s="42">
        <v>67.095212568634423</v>
      </c>
      <c r="CR4" s="42">
        <v>67.216544863929656</v>
      </c>
      <c r="CS4" s="42">
        <v>67.311777825628013</v>
      </c>
      <c r="CT4" s="42">
        <v>67.384195249178561</v>
      </c>
      <c r="CU4" s="42">
        <v>67.438267638991988</v>
      </c>
      <c r="CV4" s="42">
        <v>67.476911170751876</v>
      </c>
      <c r="CW4" s="42">
        <v>67.503209389463777</v>
      </c>
      <c r="CX4" s="42">
        <v>67.521349239464271</v>
      </c>
      <c r="CY4" s="42">
        <v>67.53306363297483</v>
      </c>
      <c r="CZ4" s="42">
        <v>67.540793179519383</v>
      </c>
      <c r="DA4" s="42">
        <v>67.531999999999996</v>
      </c>
      <c r="DB4" s="41"/>
      <c r="DC4" s="41"/>
      <c r="DD4" s="41"/>
    </row>
    <row r="5" spans="1:108" x14ac:dyDescent="0.25">
      <c r="A5" s="18">
        <v>3</v>
      </c>
      <c r="B5" s="42"/>
      <c r="C5" s="42"/>
      <c r="D5" s="42"/>
      <c r="E5" s="42">
        <v>0.9949249825524269</v>
      </c>
      <c r="F5" s="42">
        <v>1.9848856505372234</v>
      </c>
      <c r="G5" s="42">
        <v>2.9698817250408043</v>
      </c>
      <c r="H5" s="42">
        <v>3.9499129292875876</v>
      </c>
      <c r="I5" s="42">
        <v>4.9249789886243978</v>
      </c>
      <c r="J5" s="42">
        <v>5.8950698872279936</v>
      </c>
      <c r="K5" s="42">
        <v>6.8611855000657069</v>
      </c>
      <c r="L5" s="42">
        <v>7.8223257027341697</v>
      </c>
      <c r="M5" s="42">
        <v>8.778490371456126</v>
      </c>
      <c r="N5" s="42">
        <v>9.7296698322541673</v>
      </c>
      <c r="O5" s="42">
        <v>10.675845098530262</v>
      </c>
      <c r="P5" s="42">
        <v>11.61704484125805</v>
      </c>
      <c r="Q5" s="42">
        <v>12.55</v>
      </c>
      <c r="R5" s="42">
        <v>13.486489173683291</v>
      </c>
      <c r="S5" s="42">
        <v>14.407999999999999</v>
      </c>
      <c r="T5" s="42">
        <v>15.335937795648849</v>
      </c>
      <c r="U5" s="42">
        <v>16.247</v>
      </c>
      <c r="V5" s="42">
        <v>17.16</v>
      </c>
      <c r="W5" s="42">
        <v>18.074688848756086</v>
      </c>
      <c r="X5" s="42">
        <v>18.977964002250918</v>
      </c>
      <c r="Y5" s="42">
        <v>19.876272743105321</v>
      </c>
      <c r="Z5" s="42">
        <v>20.763000000000002</v>
      </c>
      <c r="AA5" s="42">
        <v>21.659945183883689</v>
      </c>
      <c r="AB5" s="42">
        <v>22.544335530710434</v>
      </c>
      <c r="AC5" s="42">
        <v>23.424714292204044</v>
      </c>
      <c r="AD5" s="42">
        <v>24.291</v>
      </c>
      <c r="AE5" s="42">
        <v>25.171473775150194</v>
      </c>
      <c r="AF5" s="42">
        <v>26.037863675762122</v>
      </c>
      <c r="AG5" s="42">
        <v>26.899277902162492</v>
      </c>
      <c r="AH5" s="42">
        <v>27.756690394125059</v>
      </c>
      <c r="AI5" s="42">
        <v>28.609084209250167</v>
      </c>
      <c r="AJ5" s="42">
        <v>29.457485535780151</v>
      </c>
      <c r="AK5" s="42">
        <v>30.300877466703177</v>
      </c>
      <c r="AL5" s="42">
        <v>31.139294272214286</v>
      </c>
      <c r="AM5" s="42">
        <v>31.973676800481524</v>
      </c>
      <c r="AN5" s="42">
        <v>32.803050967391862</v>
      </c>
      <c r="AO5" s="42">
        <v>33.628375399816207</v>
      </c>
      <c r="AP5" s="42">
        <v>34.44870091679438</v>
      </c>
      <c r="AQ5" s="42">
        <v>35.263961629950728</v>
      </c>
      <c r="AR5" s="42">
        <v>36.074208093352354</v>
      </c>
      <c r="AS5" s="42">
        <v>36.880408040141738</v>
      </c>
      <c r="AT5" s="42">
        <v>37.681570559135942</v>
      </c>
      <c r="AU5" s="42">
        <v>38.47767216137904</v>
      </c>
      <c r="AV5" s="42">
        <v>39.26873013832008</v>
      </c>
      <c r="AW5" s="42">
        <v>40.054689259215131</v>
      </c>
      <c r="AX5" s="42">
        <v>40.835583192905723</v>
      </c>
      <c r="AY5" s="42">
        <v>41.597000000000001</v>
      </c>
      <c r="AZ5" s="42">
        <v>42.381990839882455</v>
      </c>
      <c r="BA5" s="42">
        <v>43.146501037915094</v>
      </c>
      <c r="BB5" s="42">
        <v>43.905945097280615</v>
      </c>
      <c r="BC5" s="42">
        <v>44.659246472674987</v>
      </c>
      <c r="BD5" s="42">
        <v>45.393000000000001</v>
      </c>
      <c r="BE5" s="42">
        <v>46.149554254601668</v>
      </c>
      <c r="BF5" s="42">
        <v>46.885541247846461</v>
      </c>
      <c r="BG5" s="42">
        <v>47.615356055762689</v>
      </c>
      <c r="BH5" s="42">
        <v>48.325000000000003</v>
      </c>
      <c r="BI5" s="42">
        <v>49.042000000000002</v>
      </c>
      <c r="BJ5" s="42">
        <v>49.752000000000002</v>
      </c>
      <c r="BK5" s="42">
        <v>50.454999999999998</v>
      </c>
      <c r="BL5" s="42">
        <v>51.151000000000003</v>
      </c>
      <c r="BM5" s="42">
        <v>51.84</v>
      </c>
      <c r="BN5" s="42">
        <v>52.521000000000001</v>
      </c>
      <c r="BO5" s="42">
        <v>53.195</v>
      </c>
      <c r="BP5" s="42">
        <v>53.86</v>
      </c>
      <c r="BQ5" s="42">
        <v>54.517000000000003</v>
      </c>
      <c r="BR5" s="42">
        <v>55.164999999999999</v>
      </c>
      <c r="BS5" s="42">
        <v>55.818008085456789</v>
      </c>
      <c r="BT5" s="42">
        <v>56.448685631413873</v>
      </c>
      <c r="BU5" s="42">
        <v>57.069027386606564</v>
      </c>
      <c r="BV5" s="42">
        <v>57.680053137821304</v>
      </c>
      <c r="BW5" s="42">
        <v>58.280620285939378</v>
      </c>
      <c r="BX5" s="42">
        <v>58.869434891364946</v>
      </c>
      <c r="BY5" s="42">
        <v>59.446578641225088</v>
      </c>
      <c r="BZ5" s="42">
        <v>60.010937369673123</v>
      </c>
      <c r="CA5" s="42">
        <v>60.56142691287716</v>
      </c>
      <c r="CB5" s="42">
        <v>61.098109215165834</v>
      </c>
      <c r="CC5" s="42">
        <v>61.619682721145061</v>
      </c>
      <c r="CD5" s="42">
        <v>62.123858806470857</v>
      </c>
      <c r="CE5" s="42">
        <v>62.609612018321499</v>
      </c>
      <c r="CF5" s="42">
        <v>63.075877207861723</v>
      </c>
      <c r="CG5" s="42">
        <v>63.520483498674103</v>
      </c>
      <c r="CH5" s="42">
        <v>63.94233700752708</v>
      </c>
      <c r="CI5" s="42">
        <v>64.339505243670615</v>
      </c>
      <c r="CJ5" s="42">
        <v>64.709717881968118</v>
      </c>
      <c r="CK5" s="42">
        <v>65.050999332144713</v>
      </c>
      <c r="CL5" s="42">
        <v>65.361824916793452</v>
      </c>
      <c r="CM5" s="42">
        <v>65.641335544053831</v>
      </c>
      <c r="CN5" s="42">
        <v>65.888650129842986</v>
      </c>
      <c r="CO5" s="42">
        <v>66.102342711494984</v>
      </c>
      <c r="CP5" s="42">
        <v>66.283963003464052</v>
      </c>
      <c r="CQ5" s="42">
        <v>66.433984224513736</v>
      </c>
      <c r="CR5" s="42">
        <v>66.555168264182214</v>
      </c>
      <c r="CS5" s="42">
        <v>66.65126797111003</v>
      </c>
      <c r="CT5" s="42">
        <v>66.724568608400205</v>
      </c>
      <c r="CU5" s="42">
        <v>66.77854311368678</v>
      </c>
      <c r="CV5" s="42">
        <v>66.817107229154132</v>
      </c>
      <c r="CW5" s="42">
        <v>66.844344931862494</v>
      </c>
      <c r="CX5" s="42">
        <v>66.862438961414341</v>
      </c>
      <c r="CY5" s="42">
        <v>66.874120848781175</v>
      </c>
      <c r="CZ5" s="42">
        <v>66.881828310587508</v>
      </c>
      <c r="DA5" s="42">
        <v>66.88</v>
      </c>
      <c r="DB5" s="41"/>
      <c r="DC5" s="41"/>
      <c r="DD5" s="41"/>
    </row>
    <row r="6" spans="1:108" x14ac:dyDescent="0.25">
      <c r="A6" s="18">
        <v>4</v>
      </c>
      <c r="B6" s="42"/>
      <c r="C6" s="42"/>
      <c r="D6" s="42"/>
      <c r="E6" s="42"/>
      <c r="F6" s="42">
        <v>0.99493496283280036</v>
      </c>
      <c r="G6" s="42">
        <v>1.9849055127896609</v>
      </c>
      <c r="H6" s="42">
        <v>2.9699113716831929</v>
      </c>
      <c r="I6" s="42">
        <v>3.9499522634592426</v>
      </c>
      <c r="J6" s="42">
        <v>4.9250181212048068</v>
      </c>
      <c r="K6" s="42">
        <v>5.8961088192494433</v>
      </c>
      <c r="L6" s="42">
        <v>6.8622242325552083</v>
      </c>
      <c r="M6" s="42">
        <v>7.8233642367134726</v>
      </c>
      <c r="N6" s="42">
        <v>8.7795191084007929</v>
      </c>
      <c r="O6" s="42">
        <v>9.7306697641703064</v>
      </c>
      <c r="P6" s="42">
        <v>10.67684502124356</v>
      </c>
      <c r="Q6" s="42">
        <v>11.614000000000001</v>
      </c>
      <c r="R6" s="42">
        <v>12.555240611119851</v>
      </c>
      <c r="S6" s="42">
        <v>13.481999999999999</v>
      </c>
      <c r="T6" s="42">
        <v>14.414640512416993</v>
      </c>
      <c r="U6" s="42">
        <v>15.33</v>
      </c>
      <c r="V6" s="42">
        <v>16.247</v>
      </c>
      <c r="W6" s="42">
        <v>17.167318883005088</v>
      </c>
      <c r="X6" s="42">
        <v>18.075569935508518</v>
      </c>
      <c r="Y6" s="42">
        <v>18.978854746697433</v>
      </c>
      <c r="Z6" s="42">
        <v>19.869</v>
      </c>
      <c r="AA6" s="42">
        <v>20.771479608485802</v>
      </c>
      <c r="AB6" s="42">
        <v>21.66084644191135</v>
      </c>
      <c r="AC6" s="42">
        <v>22.545201630908075</v>
      </c>
      <c r="AD6" s="42">
        <v>23.414999999999999</v>
      </c>
      <c r="AE6" s="42">
        <v>24.300913978858027</v>
      </c>
      <c r="AF6" s="42">
        <v>25.171280363792651</v>
      </c>
      <c r="AG6" s="42">
        <v>26.037671198599245</v>
      </c>
      <c r="AH6" s="42">
        <v>26.899060290120833</v>
      </c>
      <c r="AI6" s="42">
        <v>27.756430609536199</v>
      </c>
      <c r="AJ6" s="42">
        <v>28.608808478671399</v>
      </c>
      <c r="AK6" s="42">
        <v>29.456176904273548</v>
      </c>
      <c r="AL6" s="42">
        <v>30.299570331346679</v>
      </c>
      <c r="AM6" s="42">
        <v>31.137929306330985</v>
      </c>
      <c r="AN6" s="42">
        <v>31.971279877307907</v>
      </c>
      <c r="AO6" s="42">
        <v>32.80058046010798</v>
      </c>
      <c r="AP6" s="42">
        <v>33.624882132994067</v>
      </c>
      <c r="AQ6" s="42">
        <v>34.444118671500227</v>
      </c>
      <c r="AR6" s="42">
        <v>35.259340887565024</v>
      </c>
      <c r="AS6" s="42">
        <v>36.069516349740773</v>
      </c>
      <c r="AT6" s="42">
        <v>36.874654193205721</v>
      </c>
      <c r="AU6" s="42">
        <v>37.674730809189043</v>
      </c>
      <c r="AV6" s="42">
        <v>38.469763577341787</v>
      </c>
      <c r="AW6" s="42">
        <v>39.25969698519328</v>
      </c>
      <c r="AX6" s="42">
        <v>40.044564873326607</v>
      </c>
      <c r="AY6" s="42">
        <v>40.808999999999997</v>
      </c>
      <c r="AZ6" s="42">
        <v>41.598918489720788</v>
      </c>
      <c r="BA6" s="42">
        <v>42.367400684797161</v>
      </c>
      <c r="BB6" s="42">
        <v>43.13081640383939</v>
      </c>
      <c r="BC6" s="42">
        <v>43.888088711093147</v>
      </c>
      <c r="BD6" s="42">
        <v>44.625</v>
      </c>
      <c r="BE6" s="42">
        <v>45.386336852130547</v>
      </c>
      <c r="BF6" s="42">
        <v>46.126293173601368</v>
      </c>
      <c r="BG6" s="42">
        <v>46.860076431442664</v>
      </c>
      <c r="BH6" s="42">
        <v>47.570999999999998</v>
      </c>
      <c r="BI6" s="42">
        <v>48.292000000000002</v>
      </c>
      <c r="BJ6" s="42">
        <v>49.006</v>
      </c>
      <c r="BK6" s="42">
        <v>49.713000000000001</v>
      </c>
      <c r="BL6" s="42">
        <v>50.411999999999999</v>
      </c>
      <c r="BM6" s="42">
        <v>51.104999999999997</v>
      </c>
      <c r="BN6" s="42">
        <v>51.789000000000001</v>
      </c>
      <c r="BO6" s="42">
        <v>52.466000000000001</v>
      </c>
      <c r="BP6" s="42">
        <v>53.134999999999998</v>
      </c>
      <c r="BQ6" s="42">
        <v>53.795000000000002</v>
      </c>
      <c r="BR6" s="42">
        <v>54.447000000000003</v>
      </c>
      <c r="BS6" s="42">
        <v>55.107267604756942</v>
      </c>
      <c r="BT6" s="42">
        <v>55.740897597765056</v>
      </c>
      <c r="BU6" s="42">
        <v>56.364190087172119</v>
      </c>
      <c r="BV6" s="42">
        <v>56.978164960695068</v>
      </c>
      <c r="BW6" s="42">
        <v>57.581678891830705</v>
      </c>
      <c r="BX6" s="42">
        <v>58.173436441625327</v>
      </c>
      <c r="BY6" s="42">
        <v>58.753519713884259</v>
      </c>
      <c r="BZ6" s="42">
        <v>59.320813960411741</v>
      </c>
      <c r="CA6" s="42">
        <v>59.874234588064191</v>
      </c>
      <c r="CB6" s="42">
        <v>60.413843857142346</v>
      </c>
      <c r="CC6" s="42">
        <v>60.937338674046835</v>
      </c>
      <c r="CD6" s="42">
        <v>61.444428942188416</v>
      </c>
      <c r="CE6" s="42">
        <v>61.933089078912957</v>
      </c>
      <c r="CF6" s="42">
        <v>62.40225360306718</v>
      </c>
      <c r="CG6" s="42">
        <v>62.849750766609361</v>
      </c>
      <c r="CH6" s="42">
        <v>63.273486207418529</v>
      </c>
      <c r="CI6" s="42">
        <v>63.6725277791029</v>
      </c>
      <c r="CJ6" s="42">
        <v>64.044603777623124</v>
      </c>
      <c r="CK6" s="42">
        <v>64.38773873721604</v>
      </c>
      <c r="CL6" s="42">
        <v>64.700410405049894</v>
      </c>
      <c r="CM6" s="42">
        <v>64.981760408023135</v>
      </c>
      <c r="CN6" s="42">
        <v>65.229908268631675</v>
      </c>
      <c r="CO6" s="42">
        <v>65.444430952319294</v>
      </c>
      <c r="CP6" s="42">
        <v>65.626886078485839</v>
      </c>
      <c r="CQ6" s="42">
        <v>65.777749279738615</v>
      </c>
      <c r="CR6" s="42">
        <v>65.899786331941684</v>
      </c>
      <c r="CS6" s="42">
        <v>65.995753923944719</v>
      </c>
      <c r="CT6" s="42">
        <v>66.06893877395062</v>
      </c>
      <c r="CU6" s="42">
        <v>66.12281623200316</v>
      </c>
      <c r="CV6" s="42">
        <v>66.161301610495656</v>
      </c>
      <c r="CW6" s="42">
        <v>66.188479314847342</v>
      </c>
      <c r="CX6" s="42">
        <v>66.206527915893332</v>
      </c>
      <c r="CY6" s="42">
        <v>66.218177575170202</v>
      </c>
      <c r="CZ6" s="42">
        <v>66.225863141148594</v>
      </c>
      <c r="DA6" s="42">
        <v>66.221000000000004</v>
      </c>
      <c r="DB6" s="41"/>
      <c r="DC6" s="41"/>
      <c r="DD6" s="41"/>
    </row>
    <row r="7" spans="1:108" x14ac:dyDescent="0.25">
      <c r="A7" s="18">
        <v>5</v>
      </c>
      <c r="B7" s="42"/>
      <c r="C7" s="42"/>
      <c r="D7" s="42"/>
      <c r="E7" s="42"/>
      <c r="F7" s="42"/>
      <c r="G7" s="42">
        <v>0.99494494592006344</v>
      </c>
      <c r="H7" s="42">
        <v>1.9849253805283231</v>
      </c>
      <c r="I7" s="42">
        <v>2.9699410263652823</v>
      </c>
      <c r="J7" s="42">
        <v>3.9499817652690723</v>
      </c>
      <c r="K7" s="42">
        <v>4.9250474709294849</v>
      </c>
      <c r="L7" s="42">
        <v>5.8961380176720297</v>
      </c>
      <c r="M7" s="42">
        <v>6.8622532804547367</v>
      </c>
      <c r="N7" s="42">
        <v>7.823383486454448</v>
      </c>
      <c r="O7" s="42">
        <v>8.7795094550738675</v>
      </c>
      <c r="P7" s="42">
        <v>9.73066015023789</v>
      </c>
      <c r="Q7" s="42">
        <v>10.673</v>
      </c>
      <c r="R7" s="42">
        <v>11.618006845768257</v>
      </c>
      <c r="S7" s="42">
        <v>12.55</v>
      </c>
      <c r="T7" s="42">
        <v>13.487357874668151</v>
      </c>
      <c r="U7" s="42">
        <v>14.407999999999999</v>
      </c>
      <c r="V7" s="42">
        <v>15.33</v>
      </c>
      <c r="W7" s="42">
        <v>16.253963336384832</v>
      </c>
      <c r="X7" s="42">
        <v>17.166190212840107</v>
      </c>
      <c r="Y7" s="42">
        <v>18.074451019840339</v>
      </c>
      <c r="Z7" s="42">
        <v>18.969000000000001</v>
      </c>
      <c r="AA7" s="42">
        <v>19.876028154465363</v>
      </c>
      <c r="AB7" s="42">
        <v>20.770371401262857</v>
      </c>
      <c r="AC7" s="42">
        <v>21.659702944351817</v>
      </c>
      <c r="AD7" s="42">
        <v>22.533999999999999</v>
      </c>
      <c r="AE7" s="42">
        <v>23.424368010514929</v>
      </c>
      <c r="AF7" s="42">
        <v>24.299710806538318</v>
      </c>
      <c r="AG7" s="42">
        <v>25.17007817690363</v>
      </c>
      <c r="AH7" s="42">
        <v>26.036443795109186</v>
      </c>
      <c r="AI7" s="42">
        <v>26.897790545643055</v>
      </c>
      <c r="AJ7" s="42">
        <v>27.754144884331041</v>
      </c>
      <c r="AK7" s="42">
        <v>28.60648973141063</v>
      </c>
      <c r="AL7" s="42">
        <v>29.45385970723925</v>
      </c>
      <c r="AM7" s="42">
        <v>30.296195055589578</v>
      </c>
      <c r="AN7" s="42">
        <v>31.134521957149214</v>
      </c>
      <c r="AO7" s="42">
        <v>31.96779861605107</v>
      </c>
      <c r="AP7" s="42">
        <v>32.796076370588381</v>
      </c>
      <c r="AQ7" s="42">
        <v>33.620288659158199</v>
      </c>
      <c r="AR7" s="42">
        <v>34.439486552373644</v>
      </c>
      <c r="AS7" s="42">
        <v>35.253637453684306</v>
      </c>
      <c r="AT7" s="42">
        <v>36.062750544773991</v>
      </c>
      <c r="AU7" s="42">
        <v>36.866802096683813</v>
      </c>
      <c r="AV7" s="42">
        <v>37.665809577541545</v>
      </c>
      <c r="AW7" s="42">
        <v>38.459717192272386</v>
      </c>
      <c r="AX7" s="42">
        <v>39.248558953735809</v>
      </c>
      <c r="AY7" s="42">
        <v>40.015999999999998</v>
      </c>
      <c r="AZ7" s="42">
        <v>40.810858371282151</v>
      </c>
      <c r="BA7" s="42">
        <v>41.583312476193782</v>
      </c>
      <c r="BB7" s="42">
        <v>42.35069976665357</v>
      </c>
      <c r="BC7" s="42">
        <v>43.111942915240959</v>
      </c>
      <c r="BD7" s="42">
        <v>43.850999999999999</v>
      </c>
      <c r="BE7" s="42">
        <v>44.617131229651847</v>
      </c>
      <c r="BF7" s="42">
        <v>45.361056783828793</v>
      </c>
      <c r="BG7" s="42">
        <v>46.098808393340036</v>
      </c>
      <c r="BH7" s="42">
        <v>46.811999999999998</v>
      </c>
      <c r="BI7" s="42">
        <v>47.536999999999999</v>
      </c>
      <c r="BJ7" s="42">
        <v>48.253999999999998</v>
      </c>
      <c r="BK7" s="42">
        <v>48.965000000000003</v>
      </c>
      <c r="BL7" s="42">
        <v>49.667999999999999</v>
      </c>
      <c r="BM7" s="42">
        <v>50.363999999999997</v>
      </c>
      <c r="BN7" s="42">
        <v>51.052</v>
      </c>
      <c r="BO7" s="42">
        <v>51.731999999999999</v>
      </c>
      <c r="BP7" s="42">
        <v>52.404000000000003</v>
      </c>
      <c r="BQ7" s="42">
        <v>53.067999999999998</v>
      </c>
      <c r="BR7" s="42">
        <v>53.722999999999999</v>
      </c>
      <c r="BS7" s="42">
        <v>54.386537275047878</v>
      </c>
      <c r="BT7" s="42">
        <v>55.023119567014774</v>
      </c>
      <c r="BU7" s="42">
        <v>55.650362637209732</v>
      </c>
      <c r="BV7" s="42">
        <v>56.267286474594528</v>
      </c>
      <c r="BW7" s="42">
        <v>56.873747023016207</v>
      </c>
      <c r="BX7" s="42">
        <v>57.468447339493807</v>
      </c>
      <c r="BY7" s="42">
        <v>58.051469945808563</v>
      </c>
      <c r="BZ7" s="42">
        <v>58.621699509602017</v>
      </c>
      <c r="CA7" s="42">
        <v>59.178051007081919</v>
      </c>
      <c r="CB7" s="42">
        <v>59.720587015505153</v>
      </c>
      <c r="CC7" s="42">
        <v>60.247002898276662</v>
      </c>
      <c r="CD7" s="42">
        <v>60.757007081977001</v>
      </c>
      <c r="CE7" s="42">
        <v>61.248573853715271</v>
      </c>
      <c r="CF7" s="42">
        <v>61.719637398985313</v>
      </c>
      <c r="CG7" s="42">
        <v>62.169025095406603</v>
      </c>
      <c r="CH7" s="42">
        <v>62.59564210047737</v>
      </c>
      <c r="CI7" s="42">
        <v>62.996556613236507</v>
      </c>
      <c r="CJ7" s="42">
        <v>63.370495546447671</v>
      </c>
      <c r="CK7" s="42">
        <v>63.715483559247112</v>
      </c>
      <c r="CL7" s="42">
        <v>64.030000830929069</v>
      </c>
      <c r="CM7" s="42">
        <v>64.313189709389391</v>
      </c>
      <c r="CN7" s="42">
        <v>64.56317032559177</v>
      </c>
      <c r="CO7" s="42">
        <v>64.779522582208557</v>
      </c>
      <c r="CP7" s="42">
        <v>64.962812028203288</v>
      </c>
      <c r="CQ7" s="42">
        <v>65.114516717544433</v>
      </c>
      <c r="CR7" s="42">
        <v>65.237406324524912</v>
      </c>
      <c r="CS7" s="42">
        <v>65.334241390162902</v>
      </c>
      <c r="CT7" s="42">
        <v>65.408310092292808</v>
      </c>
      <c r="CU7" s="42">
        <v>65.463090200880998</v>
      </c>
      <c r="CV7" s="42">
        <v>65.502496597191239</v>
      </c>
      <c r="CW7" s="42">
        <v>65.52961411633575</v>
      </c>
      <c r="CX7" s="42">
        <v>65.547617147399677</v>
      </c>
      <c r="CY7" s="42">
        <v>65.559234478219935</v>
      </c>
      <c r="CZ7" s="42">
        <v>65.56689808018109</v>
      </c>
      <c r="DA7" s="42">
        <v>65.557000000000002</v>
      </c>
      <c r="DB7" s="41"/>
      <c r="DC7" s="41"/>
      <c r="DD7" s="41"/>
    </row>
    <row r="8" spans="1:108" x14ac:dyDescent="0.25">
      <c r="A8" s="18">
        <v>6</v>
      </c>
      <c r="B8" s="42"/>
      <c r="C8" s="42"/>
      <c r="D8" s="42"/>
      <c r="E8" s="42"/>
      <c r="F8" s="42"/>
      <c r="G8" s="42"/>
      <c r="H8" s="42">
        <v>0.99495493151422709</v>
      </c>
      <c r="I8" s="42">
        <v>1.9849452531561633</v>
      </c>
      <c r="J8" s="42">
        <v>2.969960795356215</v>
      </c>
      <c r="K8" s="42">
        <v>3.9500014311624256</v>
      </c>
      <c r="L8" s="42">
        <v>4.9260670342617869</v>
      </c>
      <c r="M8" s="42">
        <v>5.8971574789770207</v>
      </c>
      <c r="N8" s="42">
        <v>6.8632629428318221</v>
      </c>
      <c r="O8" s="42">
        <v>7.8243641477773149</v>
      </c>
      <c r="P8" s="42">
        <v>8.7804902048964912</v>
      </c>
      <c r="Q8" s="42">
        <v>9.7270000000000003</v>
      </c>
      <c r="R8" s="42">
        <v>10.677787854521007</v>
      </c>
      <c r="S8" s="42">
        <v>11.614000000000001</v>
      </c>
      <c r="T8" s="42">
        <v>12.555089859531765</v>
      </c>
      <c r="U8" s="42">
        <v>13.481</v>
      </c>
      <c r="V8" s="42">
        <v>14.407999999999999</v>
      </c>
      <c r="W8" s="42">
        <v>15.336622186378243</v>
      </c>
      <c r="X8" s="42">
        <v>16.253824811845814</v>
      </c>
      <c r="Y8" s="42">
        <v>17.166061540250535</v>
      </c>
      <c r="Z8" s="42">
        <v>18.065999999999999</v>
      </c>
      <c r="AA8" s="42">
        <v>18.977590799770255</v>
      </c>
      <c r="AB8" s="42">
        <v>19.875910386827204</v>
      </c>
      <c r="AC8" s="42">
        <v>20.76921821071215</v>
      </c>
      <c r="AD8" s="42">
        <v>21.648</v>
      </c>
      <c r="AE8" s="42">
        <v>22.542835848527019</v>
      </c>
      <c r="AF8" s="42">
        <v>23.422154982519601</v>
      </c>
      <c r="AG8" s="42">
        <v>24.297498815709886</v>
      </c>
      <c r="AH8" s="42">
        <v>25.167840887838146</v>
      </c>
      <c r="AI8" s="42">
        <v>26.033163996433039</v>
      </c>
      <c r="AJ8" s="42">
        <v>26.894494731735467</v>
      </c>
      <c r="AK8" s="42">
        <v>27.750815927205121</v>
      </c>
      <c r="AL8" s="42">
        <v>28.602162379096388</v>
      </c>
      <c r="AM8" s="42">
        <v>29.449474027576237</v>
      </c>
      <c r="AN8" s="42">
        <v>30.291777186349471</v>
      </c>
      <c r="AO8" s="42">
        <v>31.129029847195163</v>
      </c>
      <c r="AP8" s="42">
        <v>31.962283609242952</v>
      </c>
      <c r="AQ8" s="42">
        <v>32.790471572707851</v>
      </c>
      <c r="AR8" s="42">
        <v>33.613645067679357</v>
      </c>
      <c r="AS8" s="42">
        <v>34.43177133199255</v>
      </c>
      <c r="AT8" s="42">
        <v>35.244859593980955</v>
      </c>
      <c r="AU8" s="42">
        <v>36.052886004125092</v>
      </c>
      <c r="AV8" s="42">
        <v>36.855868119303686</v>
      </c>
      <c r="AW8" s="42">
        <v>37.65374986096181</v>
      </c>
      <c r="AX8" s="42">
        <v>38.446565414769353</v>
      </c>
      <c r="AY8" s="42">
        <v>39.22</v>
      </c>
      <c r="AZ8" s="42">
        <v>40.01681046546534</v>
      </c>
      <c r="BA8" s="42">
        <v>40.793236393139914</v>
      </c>
      <c r="BB8" s="42">
        <v>41.56459516689597</v>
      </c>
      <c r="BC8" s="42">
        <v>42.329809066432603</v>
      </c>
      <c r="BD8" s="42">
        <v>43.073999999999998</v>
      </c>
      <c r="BE8" s="42">
        <v>43.841937368769784</v>
      </c>
      <c r="BF8" s="42">
        <v>44.588832060282151</v>
      </c>
      <c r="BG8" s="42">
        <v>45.329551923361635</v>
      </c>
      <c r="BH8" s="42">
        <v>46.05</v>
      </c>
      <c r="BI8" s="42">
        <v>46.777999999999999</v>
      </c>
      <c r="BJ8" s="42">
        <v>47.499000000000002</v>
      </c>
      <c r="BK8" s="42">
        <v>48.213000000000001</v>
      </c>
      <c r="BL8" s="42">
        <v>48.92</v>
      </c>
      <c r="BM8" s="42">
        <v>49.62</v>
      </c>
      <c r="BN8" s="42">
        <v>50.311</v>
      </c>
      <c r="BO8" s="42">
        <v>50.994999999999997</v>
      </c>
      <c r="BP8" s="42">
        <v>51.67</v>
      </c>
      <c r="BQ8" s="42">
        <v>52.337000000000003</v>
      </c>
      <c r="BR8" s="42">
        <v>52.996000000000002</v>
      </c>
      <c r="BS8" s="42">
        <v>53.658817080477675</v>
      </c>
      <c r="BT8" s="42">
        <v>54.298351523542372</v>
      </c>
      <c r="BU8" s="42">
        <v>54.928545021338351</v>
      </c>
      <c r="BV8" s="42">
        <v>55.548417664386072</v>
      </c>
      <c r="BW8" s="42">
        <v>56.15782466462106</v>
      </c>
      <c r="BX8" s="42">
        <v>56.75546757037305</v>
      </c>
      <c r="BY8" s="42">
        <v>57.341429322694765</v>
      </c>
      <c r="BZ8" s="42">
        <v>57.914594003254315</v>
      </c>
      <c r="CA8" s="42">
        <v>58.473876156275885</v>
      </c>
      <c r="CB8" s="42">
        <v>59.018338676954961</v>
      </c>
      <c r="CC8" s="42">
        <v>59.547675380917937</v>
      </c>
      <c r="CD8" s="42">
        <v>60.059593213337344</v>
      </c>
      <c r="CE8" s="42">
        <v>60.553066330681865</v>
      </c>
      <c r="CF8" s="42">
        <v>61.027028584059082</v>
      </c>
      <c r="CG8" s="42">
        <v>61.479306474039497</v>
      </c>
      <c r="CH8" s="42">
        <v>61.907804676251473</v>
      </c>
      <c r="CI8" s="42">
        <v>62.31059173623531</v>
      </c>
      <c r="CJ8" s="42">
        <v>62.686393179270127</v>
      </c>
      <c r="CK8" s="42">
        <v>63.033233789778748</v>
      </c>
      <c r="CL8" s="42">
        <v>63.349596186720362</v>
      </c>
      <c r="CM8" s="42">
        <v>63.633623441223108</v>
      </c>
      <c r="CN8" s="42">
        <v>63.884436294604569</v>
      </c>
      <c r="CO8" s="42">
        <v>64.101617595870337</v>
      </c>
      <c r="CP8" s="42">
        <v>64.285740848127261</v>
      </c>
      <c r="CQ8" s="42">
        <v>64.438286534210505</v>
      </c>
      <c r="CR8" s="42">
        <v>64.562028238926032</v>
      </c>
      <c r="CS8" s="42">
        <v>64.659730367401295</v>
      </c>
      <c r="CT8" s="42">
        <v>64.73368256162658</v>
      </c>
      <c r="CU8" s="42">
        <v>64.788365018992067</v>
      </c>
      <c r="CV8" s="42">
        <v>64.827692188295543</v>
      </c>
      <c r="CW8" s="42">
        <v>64.854749335674185</v>
      </c>
      <c r="CX8" s="42">
        <v>64.872706655500821</v>
      </c>
      <c r="CY8" s="42">
        <v>64.884291557654521</v>
      </c>
      <c r="CZ8" s="42">
        <v>64.891933127515628</v>
      </c>
      <c r="DA8" s="42">
        <v>64.89</v>
      </c>
      <c r="DB8" s="41"/>
      <c r="DC8" s="41"/>
      <c r="DD8" s="41"/>
    </row>
    <row r="9" spans="1:108" x14ac:dyDescent="0.25">
      <c r="A9" s="18">
        <v>7</v>
      </c>
      <c r="B9" s="42"/>
      <c r="C9" s="42"/>
      <c r="D9" s="42"/>
      <c r="E9" s="42"/>
      <c r="F9" s="42"/>
      <c r="G9" s="42"/>
      <c r="H9" s="42"/>
      <c r="I9" s="42">
        <v>0.99496491931504927</v>
      </c>
      <c r="J9" s="42">
        <v>1.9849551870728437</v>
      </c>
      <c r="K9" s="42">
        <v>2.9699706756776978</v>
      </c>
      <c r="L9" s="42">
        <v>3.9500112581761133</v>
      </c>
      <c r="M9" s="42">
        <v>4.9260768082535487</v>
      </c>
      <c r="N9" s="42">
        <v>5.8971574536273552</v>
      </c>
      <c r="O9" s="42">
        <v>6.863233818496413</v>
      </c>
      <c r="P9" s="42">
        <v>7.8243351615558376</v>
      </c>
      <c r="Q9" s="42">
        <v>8.7759999999999998</v>
      </c>
      <c r="R9" s="42">
        <v>9.7315836139548626</v>
      </c>
      <c r="S9" s="42">
        <v>10.673</v>
      </c>
      <c r="T9" s="42">
        <v>11.618836443824771</v>
      </c>
      <c r="U9" s="42">
        <v>12.55</v>
      </c>
      <c r="V9" s="42">
        <v>13.481</v>
      </c>
      <c r="W9" s="42">
        <v>14.413295410160561</v>
      </c>
      <c r="X9" s="42">
        <v>15.335473709819693</v>
      </c>
      <c r="Y9" s="42">
        <v>16.252686285340044</v>
      </c>
      <c r="Z9" s="42">
        <v>17.157</v>
      </c>
      <c r="AA9" s="42">
        <v>18.072167522047053</v>
      </c>
      <c r="AB9" s="42">
        <v>18.975463376366879</v>
      </c>
      <c r="AC9" s="42">
        <v>19.873747407867771</v>
      </c>
      <c r="AD9" s="42">
        <v>20.757999999999999</v>
      </c>
      <c r="AE9" s="42">
        <v>21.656317471005352</v>
      </c>
      <c r="AF9" s="42">
        <v>22.540612869963475</v>
      </c>
      <c r="AG9" s="42">
        <v>23.419933093360299</v>
      </c>
      <c r="AH9" s="42">
        <v>24.29425154676537</v>
      </c>
      <c r="AI9" s="42">
        <v>25.164550940479625</v>
      </c>
      <c r="AJ9" s="42">
        <v>26.029857999573785</v>
      </c>
      <c r="AK9" s="42">
        <v>26.890155470462016</v>
      </c>
      <c r="AL9" s="42">
        <v>27.746478325838339</v>
      </c>
      <c r="AM9" s="42">
        <v>28.597766201327314</v>
      </c>
      <c r="AN9" s="42">
        <v>29.444045544061343</v>
      </c>
      <c r="AO9" s="42">
        <v>30.286274132810501</v>
      </c>
      <c r="AP9" s="42">
        <v>31.123503828345569</v>
      </c>
      <c r="AQ9" s="42">
        <v>31.955667391656139</v>
      </c>
      <c r="AR9" s="42">
        <v>32.782816413108655</v>
      </c>
      <c r="AS9" s="42">
        <v>33.604917964412699</v>
      </c>
      <c r="AT9" s="42">
        <v>34.421981320695465</v>
      </c>
      <c r="AU9" s="42">
        <v>35.233982511504884</v>
      </c>
      <c r="AV9" s="42">
        <v>36.040939182744481</v>
      </c>
      <c r="AW9" s="42">
        <v>36.842794971504595</v>
      </c>
      <c r="AX9" s="42">
        <v>37.63958423679869</v>
      </c>
      <c r="AY9" s="42">
        <v>38.418999999999997</v>
      </c>
      <c r="AZ9" s="42">
        <v>39.217774752908149</v>
      </c>
      <c r="BA9" s="42">
        <v>39.998172416411421</v>
      </c>
      <c r="BB9" s="42">
        <v>40.773502585482134</v>
      </c>
      <c r="BC9" s="42">
        <v>41.54268714572693</v>
      </c>
      <c r="BD9" s="42">
        <v>42.292000000000002</v>
      </c>
      <c r="BE9" s="42">
        <v>43.062755250837228</v>
      </c>
      <c r="BF9" s="42">
        <v>43.813618984465499</v>
      </c>
      <c r="BG9" s="42">
        <v>44.558307003167052</v>
      </c>
      <c r="BH9" s="42">
        <v>45.283999999999999</v>
      </c>
      <c r="BI9" s="42">
        <v>46.015000000000001</v>
      </c>
      <c r="BJ9" s="42">
        <v>46.74</v>
      </c>
      <c r="BK9" s="42">
        <v>47.457999999999998</v>
      </c>
      <c r="BL9" s="42">
        <v>48.167999999999999</v>
      </c>
      <c r="BM9" s="42">
        <v>48.871000000000002</v>
      </c>
      <c r="BN9" s="42">
        <v>49.566000000000003</v>
      </c>
      <c r="BO9" s="42">
        <v>50.253999999999998</v>
      </c>
      <c r="BP9" s="42">
        <v>50.932000000000002</v>
      </c>
      <c r="BQ9" s="42">
        <v>51.603000000000002</v>
      </c>
      <c r="BR9" s="42">
        <v>52.264000000000003</v>
      </c>
      <c r="BS9" s="42">
        <v>52.930107004977842</v>
      </c>
      <c r="BT9" s="42">
        <v>53.573593451513766</v>
      </c>
      <c r="BU9" s="42">
        <v>54.206737223966762</v>
      </c>
      <c r="BV9" s="42">
        <v>54.829558514729285</v>
      </c>
      <c r="BW9" s="42">
        <v>55.441911801567223</v>
      </c>
      <c r="BX9" s="42">
        <v>56.042497119466269</v>
      </c>
      <c r="BY9" s="42">
        <v>56.631397830044214</v>
      </c>
      <c r="BZ9" s="42">
        <v>57.20749742718786</v>
      </c>
      <c r="CA9" s="42">
        <v>57.769710021805032</v>
      </c>
      <c r="CB9" s="42">
        <v>58.317098828010757</v>
      </c>
      <c r="CC9" s="42">
        <v>58.849356108877558</v>
      </c>
      <c r="CD9" s="42">
        <v>59.364187323599424</v>
      </c>
      <c r="CE9" s="42">
        <v>59.860566497601518</v>
      </c>
      <c r="CF9" s="42">
        <v>60.336427146573548</v>
      </c>
      <c r="CG9" s="42">
        <v>60.790594891331054</v>
      </c>
      <c r="CH9" s="42">
        <v>61.220973924145888</v>
      </c>
      <c r="CI9" s="42">
        <v>61.625633138128791</v>
      </c>
      <c r="CJ9" s="42">
        <v>62.003296666793545</v>
      </c>
      <c r="CK9" s="42">
        <v>62.351989420236166</v>
      </c>
      <c r="CL9" s="42">
        <v>62.669196464607751</v>
      </c>
      <c r="CM9" s="42">
        <v>62.955061596500116</v>
      </c>
      <c r="CN9" s="42">
        <v>63.207706169467819</v>
      </c>
      <c r="CO9" s="42">
        <v>63.425715987939945</v>
      </c>
      <c r="CP9" s="42">
        <v>63.610672533707252</v>
      </c>
      <c r="CQ9" s="42">
        <v>63.764058725965342</v>
      </c>
      <c r="CR9" s="42">
        <v>63.888652072098168</v>
      </c>
      <c r="CS9" s="42">
        <v>63.98622085326425</v>
      </c>
      <c r="CT9" s="42">
        <v>64.061056180127096</v>
      </c>
      <c r="CU9" s="42">
        <v>64.116640684989946</v>
      </c>
      <c r="CV9" s="42">
        <v>64.155888382850335</v>
      </c>
      <c r="CW9" s="42">
        <v>64.182884972200185</v>
      </c>
      <c r="CX9" s="42">
        <v>64.200796439758207</v>
      </c>
      <c r="CY9" s="42">
        <v>64.212348813194325</v>
      </c>
      <c r="CZ9" s="42">
        <v>64.219968282980489</v>
      </c>
      <c r="DA9" s="42">
        <v>64.218999999999994</v>
      </c>
      <c r="DB9" s="41"/>
      <c r="DC9" s="41"/>
      <c r="DD9" s="41"/>
    </row>
    <row r="10" spans="1:108" x14ac:dyDescent="0.25">
      <c r="A10" s="18">
        <v>8</v>
      </c>
      <c r="B10" s="42"/>
      <c r="C10" s="42"/>
      <c r="D10" s="42"/>
      <c r="E10" s="42"/>
      <c r="F10" s="42"/>
      <c r="G10" s="42"/>
      <c r="H10" s="42"/>
      <c r="I10" s="42"/>
      <c r="J10" s="42">
        <v>0.994964915702099</v>
      </c>
      <c r="K10" s="42">
        <v>1.9849551798828933</v>
      </c>
      <c r="L10" s="42">
        <v>2.9699706649464281</v>
      </c>
      <c r="M10" s="42">
        <v>3.9500112439389392</v>
      </c>
      <c r="N10" s="42">
        <v>4.9260669946184912</v>
      </c>
      <c r="O10" s="42">
        <v>5.8971184431315393</v>
      </c>
      <c r="P10" s="42">
        <v>6.8631949962386098</v>
      </c>
      <c r="Q10" s="42">
        <v>7.8209999999999997</v>
      </c>
      <c r="R10" s="42">
        <v>8.7803941003359807</v>
      </c>
      <c r="S10" s="42">
        <v>9.7270000000000003</v>
      </c>
      <c r="T10" s="42">
        <v>10.677597604056693</v>
      </c>
      <c r="U10" s="42">
        <v>11.613</v>
      </c>
      <c r="V10" s="42">
        <v>12.548999999999999</v>
      </c>
      <c r="W10" s="42">
        <v>13.485982984604361</v>
      </c>
      <c r="X10" s="42">
        <v>14.412136883754705</v>
      </c>
      <c r="Y10" s="42">
        <v>15.334325232221358</v>
      </c>
      <c r="Z10" s="42">
        <v>16.244</v>
      </c>
      <c r="AA10" s="42">
        <v>17.163758298645906</v>
      </c>
      <c r="AB10" s="42">
        <v>18.071030347349481</v>
      </c>
      <c r="AC10" s="42">
        <v>18.974290513404025</v>
      </c>
      <c r="AD10" s="42">
        <v>19.863</v>
      </c>
      <c r="AE10" s="42">
        <v>20.765812855770719</v>
      </c>
      <c r="AF10" s="42">
        <v>21.654084446808206</v>
      </c>
      <c r="AG10" s="42">
        <v>22.538380987909978</v>
      </c>
      <c r="AH10" s="42">
        <v>23.417675750062845</v>
      </c>
      <c r="AI10" s="42">
        <v>24.291951356072172</v>
      </c>
      <c r="AJ10" s="42">
        <v>25.161234666252522</v>
      </c>
      <c r="AK10" s="42">
        <v>26.026508339705245</v>
      </c>
      <c r="AL10" s="42">
        <v>26.886807526105809</v>
      </c>
      <c r="AM10" s="42">
        <v>27.742071555601171</v>
      </c>
      <c r="AN10" s="42">
        <v>28.593327009161062</v>
      </c>
      <c r="AO10" s="42">
        <v>29.439531451892442</v>
      </c>
      <c r="AP10" s="42">
        <v>30.280737007010689</v>
      </c>
      <c r="AQ10" s="42">
        <v>31.116876095238286</v>
      </c>
      <c r="AR10" s="42">
        <v>31.948000568017868</v>
      </c>
      <c r="AS10" s="42">
        <v>32.775077330423393</v>
      </c>
      <c r="AT10" s="42">
        <v>33.597115704519403</v>
      </c>
      <c r="AU10" s="42">
        <v>34.414091598549895</v>
      </c>
      <c r="AV10" s="42">
        <v>35.22602274771657</v>
      </c>
      <c r="AW10" s="42">
        <v>36.032852503881813</v>
      </c>
      <c r="AX10" s="42">
        <v>36.83361539993497</v>
      </c>
      <c r="AY10" s="42">
        <v>37.613</v>
      </c>
      <c r="AZ10" s="42">
        <v>38.419751213991638</v>
      </c>
      <c r="BA10" s="42">
        <v>39.204120526529216</v>
      </c>
      <c r="BB10" s="42">
        <v>39.983422003074558</v>
      </c>
      <c r="BC10" s="42">
        <v>40.756577133931614</v>
      </c>
      <c r="BD10" s="42">
        <v>41.506</v>
      </c>
      <c r="BE10" s="42">
        <v>42.284584856959775</v>
      </c>
      <c r="BF10" s="42">
        <v>43.039417537637647</v>
      </c>
      <c r="BG10" s="42">
        <v>43.788073614172696</v>
      </c>
      <c r="BH10" s="42">
        <v>44.512999999999998</v>
      </c>
      <c r="BI10" s="42">
        <v>45.247999999999998</v>
      </c>
      <c r="BJ10" s="42">
        <v>45.976999999999997</v>
      </c>
      <c r="BK10" s="42">
        <v>46.698</v>
      </c>
      <c r="BL10" s="42">
        <v>47.411999999999999</v>
      </c>
      <c r="BM10" s="42">
        <v>48.119</v>
      </c>
      <c r="BN10" s="42">
        <v>48.817</v>
      </c>
      <c r="BO10" s="42">
        <v>49.508000000000003</v>
      </c>
      <c r="BP10" s="42">
        <v>50.19</v>
      </c>
      <c r="BQ10" s="42">
        <v>50.863999999999997</v>
      </c>
      <c r="BR10" s="42">
        <v>51.529000000000003</v>
      </c>
      <c r="BS10" s="42">
        <v>52.201407032266793</v>
      </c>
      <c r="BT10" s="42">
        <v>52.847845334884909</v>
      </c>
      <c r="BU10" s="42">
        <v>53.483939229297</v>
      </c>
      <c r="BV10" s="42">
        <v>54.109709010080337</v>
      </c>
      <c r="BW10" s="42">
        <v>54.725008418576678</v>
      </c>
      <c r="BX10" s="42">
        <v>55.329535971780452</v>
      </c>
      <c r="BY10" s="42">
        <v>55.921375453166007</v>
      </c>
      <c r="BZ10" s="42">
        <v>56.500409767033837</v>
      </c>
      <c r="CA10" s="42">
        <v>57.065552589644788</v>
      </c>
      <c r="CB10" s="42">
        <v>57.615867455012776</v>
      </c>
      <c r="CC10" s="42">
        <v>58.150045068888815</v>
      </c>
      <c r="CD10" s="42">
        <v>58.667789399925176</v>
      </c>
      <c r="CE10" s="42">
        <v>59.166074342101105</v>
      </c>
      <c r="CF10" s="42">
        <v>59.644833074658386</v>
      </c>
      <c r="CG10" s="42">
        <v>60.10089033595608</v>
      </c>
      <c r="CH10" s="42">
        <v>60.533149833425171</v>
      </c>
      <c r="CI10" s="42">
        <v>60.940680808814193</v>
      </c>
      <c r="CJ10" s="42">
        <v>61.320205999597739</v>
      </c>
      <c r="CK10" s="42">
        <v>61.670750441930885</v>
      </c>
      <c r="CL10" s="42">
        <v>61.989801656671595</v>
      </c>
      <c r="CM10" s="42">
        <v>62.276504168103088</v>
      </c>
      <c r="CN10" s="42">
        <v>62.529979943897025</v>
      </c>
      <c r="CO10" s="42">
        <v>62.748817752981509</v>
      </c>
      <c r="CP10" s="42">
        <v>62.934607080332427</v>
      </c>
      <c r="CQ10" s="42">
        <v>63.088833288987423</v>
      </c>
      <c r="CR10" s="42">
        <v>63.213277820954019</v>
      </c>
      <c r="CS10" s="42">
        <v>63.311712845324415</v>
      </c>
      <c r="CT10" s="42">
        <v>63.386430945945399</v>
      </c>
      <c r="CU10" s="42">
        <v>63.441917197510399</v>
      </c>
      <c r="CV10" s="42">
        <v>63.48108517988463</v>
      </c>
      <c r="CW10" s="42">
        <v>63.509021025242461</v>
      </c>
      <c r="CX10" s="42">
        <v>63.527886499727494</v>
      </c>
      <c r="CY10" s="42">
        <v>63.539406244555963</v>
      </c>
      <c r="CZ10" s="42">
        <v>63.547003546401697</v>
      </c>
      <c r="DA10" s="42">
        <v>63.543999999999997</v>
      </c>
      <c r="DB10" s="41"/>
      <c r="DC10" s="41"/>
      <c r="DD10" s="41"/>
    </row>
    <row r="11" spans="1:108" x14ac:dyDescent="0.25">
      <c r="A11" s="18">
        <v>9</v>
      </c>
      <c r="B11" s="42"/>
      <c r="C11" s="42"/>
      <c r="D11" s="42"/>
      <c r="E11" s="42"/>
      <c r="F11" s="42"/>
      <c r="G11" s="42"/>
      <c r="H11" s="42"/>
      <c r="I11" s="42"/>
      <c r="J11" s="42"/>
      <c r="K11" s="42">
        <v>0.9949649120887134</v>
      </c>
      <c r="L11" s="42">
        <v>1.9849551726920758</v>
      </c>
      <c r="M11" s="42">
        <v>2.9699706542138649</v>
      </c>
      <c r="N11" s="42">
        <v>3.9500013841999975</v>
      </c>
      <c r="O11" s="42">
        <v>4.9260277902482343</v>
      </c>
      <c r="P11" s="42">
        <v>5.8970794279339165</v>
      </c>
      <c r="Q11" s="42">
        <v>6.86</v>
      </c>
      <c r="R11" s="42">
        <v>7.8242289339637727</v>
      </c>
      <c r="S11" s="42">
        <v>8.7759999999999998</v>
      </c>
      <c r="T11" s="42">
        <v>9.7313828618815457</v>
      </c>
      <c r="U11" s="42">
        <v>10.672000000000001</v>
      </c>
      <c r="V11" s="42">
        <v>11.612</v>
      </c>
      <c r="W11" s="42">
        <v>12.554694284202384</v>
      </c>
      <c r="X11" s="42">
        <v>13.485823659345995</v>
      </c>
      <c r="Y11" s="42">
        <v>14.411987658138903</v>
      </c>
      <c r="Z11" s="42">
        <v>15.326000000000001</v>
      </c>
      <c r="AA11" s="42">
        <v>16.25037231047742</v>
      </c>
      <c r="AB11" s="42">
        <v>17.162620433077716</v>
      </c>
      <c r="AC11" s="42">
        <v>18.069856612896064</v>
      </c>
      <c r="AD11" s="42">
        <v>18.963999999999999</v>
      </c>
      <c r="AE11" s="42">
        <v>19.870330992963407</v>
      </c>
      <c r="AF11" s="42">
        <v>20.763578655581568</v>
      </c>
      <c r="AG11" s="42">
        <v>21.651851394525426</v>
      </c>
      <c r="AH11" s="42">
        <v>22.535122345517888</v>
      </c>
      <c r="AI11" s="42">
        <v>23.414374043425909</v>
      </c>
      <c r="AJ11" s="42">
        <v>24.288633484492411</v>
      </c>
      <c r="AK11" s="42">
        <v>25.157883240063999</v>
      </c>
      <c r="AL11" s="42">
        <v>26.022158637693355</v>
      </c>
      <c r="AM11" s="42">
        <v>26.882398700503714</v>
      </c>
      <c r="AN11" s="42">
        <v>27.737630143979526</v>
      </c>
      <c r="AO11" s="42">
        <v>28.587810318483232</v>
      </c>
      <c r="AP11" s="42">
        <v>29.432991611003111</v>
      </c>
      <c r="AQ11" s="42">
        <v>30.273106100272333</v>
      </c>
      <c r="AR11" s="42">
        <v>31.109205900131133</v>
      </c>
      <c r="AS11" s="42">
        <v>31.940257748174442</v>
      </c>
      <c r="AT11" s="42">
        <v>32.766271013641706</v>
      </c>
      <c r="AU11" s="42">
        <v>33.587221482859036</v>
      </c>
      <c r="AV11" s="42">
        <v>34.403126980778282</v>
      </c>
      <c r="AW11" s="42">
        <v>35.21393057259025</v>
      </c>
      <c r="AX11" s="42">
        <v>36.01866696594022</v>
      </c>
      <c r="AY11" s="42">
        <v>36.802999999999997</v>
      </c>
      <c r="AZ11" s="42">
        <v>37.612747801081355</v>
      </c>
      <c r="BA11" s="42">
        <v>38.401088619160916</v>
      </c>
      <c r="BB11" s="42">
        <v>39.1843612579598</v>
      </c>
      <c r="BC11" s="42">
        <v>39.961486810478583</v>
      </c>
      <c r="BD11" s="42">
        <v>40.716000000000001</v>
      </c>
      <c r="BE11" s="42">
        <v>41.49743384581361</v>
      </c>
      <c r="BF11" s="42">
        <v>42.256235316373235</v>
      </c>
      <c r="BG11" s="42">
        <v>43.008859289073335</v>
      </c>
      <c r="BH11" s="42">
        <v>43.738</v>
      </c>
      <c r="BI11" s="42">
        <v>44.476999999999997</v>
      </c>
      <c r="BJ11" s="42">
        <v>45.209000000000003</v>
      </c>
      <c r="BK11" s="42">
        <v>45.933999999999997</v>
      </c>
      <c r="BL11" s="42">
        <v>46.652000000000001</v>
      </c>
      <c r="BM11" s="42">
        <v>47.362000000000002</v>
      </c>
      <c r="BN11" s="42">
        <v>48.064</v>
      </c>
      <c r="BO11" s="42">
        <v>48.758000000000003</v>
      </c>
      <c r="BP11" s="42">
        <v>49.444000000000003</v>
      </c>
      <c r="BQ11" s="42">
        <v>50.121000000000002</v>
      </c>
      <c r="BR11" s="42">
        <v>50.789000000000001</v>
      </c>
      <c r="BS11" s="42">
        <v>51.464723761937172</v>
      </c>
      <c r="BT11" s="42">
        <v>52.114113676967357</v>
      </c>
      <c r="BU11" s="42">
        <v>52.754157440891511</v>
      </c>
      <c r="BV11" s="42">
        <v>53.383875450988945</v>
      </c>
      <c r="BW11" s="42">
        <v>54.002120708450001</v>
      </c>
      <c r="BX11" s="42">
        <v>54.609590204594873</v>
      </c>
      <c r="BY11" s="42">
        <v>55.204368146889578</v>
      </c>
      <c r="BZ11" s="42">
        <v>55.786336847064284</v>
      </c>
      <c r="CA11" s="42">
        <v>56.354409544532949</v>
      </c>
      <c r="CB11" s="42">
        <v>56.907650094827474</v>
      </c>
      <c r="CC11" s="42">
        <v>57.444747638495329</v>
      </c>
      <c r="CD11" s="42">
        <v>57.964404646103027</v>
      </c>
      <c r="CE11" s="42">
        <v>58.465594879518576</v>
      </c>
      <c r="CF11" s="42">
        <v>58.94625117983302</v>
      </c>
      <c r="CG11" s="42">
        <v>59.405197398482521</v>
      </c>
      <c r="CH11" s="42">
        <v>59.84033675560331</v>
      </c>
      <c r="CI11" s="42">
        <v>60.249738843346265</v>
      </c>
      <c r="CJ11" s="42">
        <v>60.631124996081049</v>
      </c>
      <c r="CK11" s="42">
        <v>60.983520376659797</v>
      </c>
      <c r="CL11" s="42">
        <v>61.30441497307131</v>
      </c>
      <c r="CM11" s="42">
        <v>61.592954040973311</v>
      </c>
      <c r="CN11" s="42">
        <v>61.847260165262718</v>
      </c>
      <c r="CO11" s="42">
        <v>62.067925094370885</v>
      </c>
      <c r="CP11" s="42">
        <v>62.254546356965214</v>
      </c>
      <c r="CQ11" s="42">
        <v>62.409611772294369</v>
      </c>
      <c r="CR11" s="42">
        <v>62.534906736903707</v>
      </c>
      <c r="CS11" s="42">
        <v>62.633207327497033</v>
      </c>
      <c r="CT11" s="42">
        <v>62.708807608560626</v>
      </c>
      <c r="CU11" s="42">
        <v>62.764195109539756</v>
      </c>
      <c r="CV11" s="42">
        <v>62.804282972964984</v>
      </c>
      <c r="CW11" s="42">
        <v>62.832157766888088</v>
      </c>
      <c r="CX11" s="42">
        <v>62.850977015516044</v>
      </c>
      <c r="CY11" s="42">
        <v>62.862463966594156</v>
      </c>
      <c r="CZ11" s="42">
        <v>62.870038988301168</v>
      </c>
      <c r="DA11" s="42">
        <v>62.865000000000002</v>
      </c>
      <c r="DB11" s="41"/>
      <c r="DC11" s="41"/>
      <c r="DD11" s="41"/>
    </row>
    <row r="12" spans="1:108" x14ac:dyDescent="0.25">
      <c r="A12" s="18">
        <v>10</v>
      </c>
      <c r="B12" s="42"/>
      <c r="C12" s="42"/>
      <c r="D12" s="42"/>
      <c r="E12" s="42"/>
      <c r="F12" s="42"/>
      <c r="G12" s="42"/>
      <c r="H12" s="42"/>
      <c r="I12" s="42"/>
      <c r="J12" s="42"/>
      <c r="K12" s="42"/>
      <c r="L12" s="42">
        <v>0.99496490847489216</v>
      </c>
      <c r="M12" s="42">
        <v>1.9849551655003919</v>
      </c>
      <c r="N12" s="42">
        <v>2.9699607481561303</v>
      </c>
      <c r="O12" s="42">
        <v>3.9499619849923899</v>
      </c>
      <c r="P12" s="42">
        <v>4.9249885811525189</v>
      </c>
      <c r="Q12" s="42">
        <v>5.8949999999999996</v>
      </c>
      <c r="R12" s="42">
        <v>6.8610882380846769</v>
      </c>
      <c r="S12" s="42">
        <v>7.82</v>
      </c>
      <c r="T12" s="42">
        <v>8.77819233928202</v>
      </c>
      <c r="U12" s="42">
        <v>9.7260000000000009</v>
      </c>
      <c r="V12" s="42">
        <v>10.670999999999999</v>
      </c>
      <c r="W12" s="42">
        <v>11.616429429052021</v>
      </c>
      <c r="X12" s="42">
        <v>12.552534156065796</v>
      </c>
      <c r="Y12" s="42">
        <v>13.483673681944213</v>
      </c>
      <c r="Z12" s="42">
        <v>14.404</v>
      </c>
      <c r="AA12" s="42">
        <v>15.331009675158992</v>
      </c>
      <c r="AB12" s="42">
        <v>16.248233750559066</v>
      </c>
      <c r="AC12" s="42">
        <v>17.160445822739934</v>
      </c>
      <c r="AD12" s="42">
        <v>18.059000000000001</v>
      </c>
      <c r="AE12" s="42">
        <v>18.96987199775684</v>
      </c>
      <c r="AF12" s="42">
        <v>19.867095610847009</v>
      </c>
      <c r="AG12" s="42">
        <v>20.760344427163339</v>
      </c>
      <c r="AH12" s="42">
        <v>21.648591446480225</v>
      </c>
      <c r="AI12" s="42">
        <v>22.531819115281113</v>
      </c>
      <c r="AJ12" s="42">
        <v>23.410054566425266</v>
      </c>
      <c r="AK12" s="42">
        <v>24.284280283060401</v>
      </c>
      <c r="AL12" s="42">
        <v>25.153531771516686</v>
      </c>
      <c r="AM12" s="42">
        <v>26.017747746339712</v>
      </c>
      <c r="AN12" s="42">
        <v>26.87695505820945</v>
      </c>
      <c r="AO12" s="42">
        <v>27.73111084165696</v>
      </c>
      <c r="AP12" s="42">
        <v>28.58126774877843</v>
      </c>
      <c r="AQ12" s="42">
        <v>29.426357514586837</v>
      </c>
      <c r="AR12" s="42">
        <v>30.266432516648045</v>
      </c>
      <c r="AS12" s="42">
        <v>31.10145932423033</v>
      </c>
      <c r="AT12" s="42">
        <v>31.931447353986812</v>
      </c>
      <c r="AU12" s="42">
        <v>32.756372269708656</v>
      </c>
      <c r="AV12" s="42">
        <v>33.576251986552066</v>
      </c>
      <c r="AW12" s="42">
        <v>34.391029281585396</v>
      </c>
      <c r="AX12" s="42">
        <v>35.200739038094312</v>
      </c>
      <c r="AY12" s="42">
        <v>35.988999999999997</v>
      </c>
      <c r="AZ12" s="42">
        <v>36.802764616055711</v>
      </c>
      <c r="BA12" s="42">
        <v>37.595076795458539</v>
      </c>
      <c r="BB12" s="42">
        <v>38.382320450554779</v>
      </c>
      <c r="BC12" s="42">
        <v>39.163416275030762</v>
      </c>
      <c r="BD12" s="42">
        <v>39.921999999999997</v>
      </c>
      <c r="BE12" s="42">
        <v>40.707302315514674</v>
      </c>
      <c r="BF12" s="42">
        <v>41.470072417992597</v>
      </c>
      <c r="BG12" s="42">
        <v>42.226664124370949</v>
      </c>
      <c r="BH12" s="42">
        <v>42.959000000000003</v>
      </c>
      <c r="BI12" s="42">
        <v>43.701000000000001</v>
      </c>
      <c r="BJ12" s="42">
        <v>44.436999999999998</v>
      </c>
      <c r="BK12" s="42">
        <v>45.165999999999997</v>
      </c>
      <c r="BL12" s="42">
        <v>45.887</v>
      </c>
      <c r="BM12" s="42">
        <v>46.600999999999999</v>
      </c>
      <c r="BN12" s="42">
        <v>47.307000000000002</v>
      </c>
      <c r="BO12" s="42">
        <v>48.003999999999998</v>
      </c>
      <c r="BP12" s="42">
        <v>48.692999999999998</v>
      </c>
      <c r="BQ12" s="42">
        <v>49.374000000000002</v>
      </c>
      <c r="BR12" s="42">
        <v>50.045999999999999</v>
      </c>
      <c r="BS12" s="42">
        <v>50.728057278536916</v>
      </c>
      <c r="BT12" s="42">
        <v>51.381398561075571</v>
      </c>
      <c r="BU12" s="42">
        <v>52.024391940786877</v>
      </c>
      <c r="BV12" s="42">
        <v>52.657057918171965</v>
      </c>
      <c r="BW12" s="42">
        <v>53.279248750523664</v>
      </c>
      <c r="BX12" s="42">
        <v>53.889659895766037</v>
      </c>
      <c r="BY12" s="42">
        <v>54.487375987502752</v>
      </c>
      <c r="BZ12" s="42">
        <v>55.072278741894422</v>
      </c>
      <c r="CA12" s="42">
        <v>55.643280959297144</v>
      </c>
      <c r="CB12" s="42">
        <v>56.199446818388111</v>
      </c>
      <c r="CC12" s="42">
        <v>56.73946388658927</v>
      </c>
      <c r="CD12" s="42">
        <v>57.262033128799132</v>
      </c>
      <c r="CE12" s="42">
        <v>57.766128174105852</v>
      </c>
      <c r="CF12" s="42">
        <v>58.24968152373819</v>
      </c>
      <c r="CG12" s="42">
        <v>58.710516137720511</v>
      </c>
      <c r="CH12" s="42">
        <v>59.147534746427908</v>
      </c>
      <c r="CI12" s="42">
        <v>59.558807294187091</v>
      </c>
      <c r="CJ12" s="42">
        <v>59.942053705161278</v>
      </c>
      <c r="CK12" s="42">
        <v>60.296299269540924</v>
      </c>
      <c r="CL12" s="42">
        <v>60.619036454932541</v>
      </c>
      <c r="CM12" s="42">
        <v>60.909411252070001</v>
      </c>
      <c r="CN12" s="42">
        <v>61.165546866199485</v>
      </c>
      <c r="CO12" s="42">
        <v>61.38703804033571</v>
      </c>
      <c r="CP12" s="42">
        <v>61.575490387549046</v>
      </c>
      <c r="CQ12" s="42">
        <v>61.731394195730786</v>
      </c>
      <c r="CR12" s="42">
        <v>61.857538835979142</v>
      </c>
      <c r="CS12" s="42">
        <v>61.956704312387124</v>
      </c>
      <c r="CT12" s="42">
        <v>62.032186177574431</v>
      </c>
      <c r="CU12" s="42">
        <v>62.088474428162378</v>
      </c>
      <c r="CV12" s="42">
        <v>62.128481767133387</v>
      </c>
      <c r="CW12" s="42">
        <v>62.156295200622779</v>
      </c>
      <c r="CX12" s="42">
        <v>62.175067989431206</v>
      </c>
      <c r="CY12" s="42">
        <v>62.187521980780289</v>
      </c>
      <c r="CZ12" s="42">
        <v>62.195074609582349</v>
      </c>
      <c r="DA12" s="42">
        <v>62.183</v>
      </c>
      <c r="DB12" s="41"/>
      <c r="DC12" s="41"/>
      <c r="DD12" s="41"/>
    </row>
    <row r="13" spans="1:108" x14ac:dyDescent="0.25">
      <c r="A13" s="18">
        <v>11</v>
      </c>
      <c r="B13" s="42"/>
      <c r="C13" s="42"/>
      <c r="D13" s="42"/>
      <c r="E13" s="42"/>
      <c r="F13" s="42"/>
      <c r="G13" s="42"/>
      <c r="H13" s="42"/>
      <c r="I13" s="42"/>
      <c r="J13" s="42"/>
      <c r="K13" s="42"/>
      <c r="L13" s="42"/>
      <c r="M13" s="42">
        <v>0.99496490486063527</v>
      </c>
      <c r="N13" s="42">
        <v>1.9849452129079643</v>
      </c>
      <c r="O13" s="42">
        <v>2.9699211531434822</v>
      </c>
      <c r="P13" s="42">
        <v>3.9499225810355529</v>
      </c>
      <c r="Q13" s="42">
        <v>4.9249999999999998</v>
      </c>
      <c r="R13" s="42">
        <v>5.8949721365691072</v>
      </c>
      <c r="S13" s="42">
        <v>6.86</v>
      </c>
      <c r="T13" s="42">
        <v>7.8210261588583707</v>
      </c>
      <c r="U13" s="42">
        <v>8.7750000000000004</v>
      </c>
      <c r="V13" s="42">
        <v>9.7249999999999996</v>
      </c>
      <c r="W13" s="42">
        <v>10.674188539858692</v>
      </c>
      <c r="X13" s="42">
        <v>11.615268493991216</v>
      </c>
      <c r="Y13" s="42">
        <v>12.551383423090543</v>
      </c>
      <c r="Z13" s="42">
        <v>13.477</v>
      </c>
      <c r="AA13" s="42">
        <v>14.408670510903484</v>
      </c>
      <c r="AB13" s="42">
        <v>15.329870417393407</v>
      </c>
      <c r="AC13" s="42">
        <v>16.246058259920968</v>
      </c>
      <c r="AD13" s="42">
        <v>17.151</v>
      </c>
      <c r="AE13" s="42">
        <v>18.065435985907538</v>
      </c>
      <c r="AF13" s="42">
        <v>18.967635427748</v>
      </c>
      <c r="AG13" s="42">
        <v>19.864860200357363</v>
      </c>
      <c r="AH13" s="42">
        <v>20.757083166873439</v>
      </c>
      <c r="AI13" s="42">
        <v>21.645286684948843</v>
      </c>
      <c r="AJ13" s="42">
        <v>22.528498024750615</v>
      </c>
      <c r="AK13" s="42">
        <v>23.406699580781183</v>
      </c>
      <c r="AL13" s="42">
        <v>24.279927039053057</v>
      </c>
      <c r="AM13" s="42">
        <v>25.14811880397238</v>
      </c>
      <c r="AN13" s="42">
        <v>26.012301862098916</v>
      </c>
      <c r="AO13" s="42">
        <v>26.871433131039929</v>
      </c>
      <c r="AP13" s="42">
        <v>27.725565529341338</v>
      </c>
      <c r="AQ13" s="42">
        <v>28.574630446556242</v>
      </c>
      <c r="AR13" s="42">
        <v>29.41868052531094</v>
      </c>
      <c r="AS13" s="42">
        <v>30.25768216569508</v>
      </c>
      <c r="AT13" s="42">
        <v>31.091644832015444</v>
      </c>
      <c r="AU13" s="42">
        <v>31.92054406490805</v>
      </c>
      <c r="AV13" s="42">
        <v>32.744397870190056</v>
      </c>
      <c r="AW13" s="42">
        <v>33.563148735349031</v>
      </c>
      <c r="AX13" s="42">
        <v>34.376831720200038</v>
      </c>
      <c r="AY13" s="42">
        <v>35.170999999999999</v>
      </c>
      <c r="AZ13" s="42">
        <v>35.98680176130889</v>
      </c>
      <c r="BA13" s="42">
        <v>36.783085157086241</v>
      </c>
      <c r="BB13" s="42">
        <v>37.574299681784836</v>
      </c>
      <c r="BC13" s="42">
        <v>38.359365627755665</v>
      </c>
      <c r="BD13" s="42">
        <v>39.124000000000002</v>
      </c>
      <c r="BE13" s="42">
        <v>39.911190364675619</v>
      </c>
      <c r="BF13" s="42">
        <v>40.677928940308774</v>
      </c>
      <c r="BG13" s="42">
        <v>41.437488217056071</v>
      </c>
      <c r="BH13" s="42">
        <v>42.176000000000002</v>
      </c>
      <c r="BI13" s="42">
        <v>42.921999999999997</v>
      </c>
      <c r="BJ13" s="42">
        <v>43.661999999999999</v>
      </c>
      <c r="BK13" s="42">
        <v>44.393999999999998</v>
      </c>
      <c r="BL13" s="42">
        <v>45.119</v>
      </c>
      <c r="BM13" s="42">
        <v>45.837000000000003</v>
      </c>
      <c r="BN13" s="42">
        <v>46.545999999999999</v>
      </c>
      <c r="BO13" s="42">
        <v>47.247</v>
      </c>
      <c r="BP13" s="42">
        <v>47.94</v>
      </c>
      <c r="BQ13" s="42">
        <v>48.624000000000002</v>
      </c>
      <c r="BR13" s="42">
        <v>49.298999999999999</v>
      </c>
      <c r="BS13" s="42">
        <v>49.979407667041983</v>
      </c>
      <c r="BT13" s="42">
        <v>50.635700070945802</v>
      </c>
      <c r="BU13" s="42">
        <v>51.281642811434978</v>
      </c>
      <c r="BV13" s="42">
        <v>51.917256492754909</v>
      </c>
      <c r="BW13" s="42">
        <v>52.542392624535807</v>
      </c>
      <c r="BX13" s="42">
        <v>53.155745123544648</v>
      </c>
      <c r="BY13" s="42">
        <v>53.756399051679544</v>
      </c>
      <c r="BZ13" s="42">
        <v>54.344235526517224</v>
      </c>
      <c r="CA13" s="42">
        <v>54.918166907133724</v>
      </c>
      <c r="CB13" s="42">
        <v>55.477257696987031</v>
      </c>
      <c r="CC13" s="42">
        <v>56.020193882411569</v>
      </c>
      <c r="CD13" s="42">
        <v>56.545674915017173</v>
      </c>
      <c r="CE13" s="42">
        <v>57.051674290440111</v>
      </c>
      <c r="CF13" s="42">
        <v>57.537124168326756</v>
      </c>
      <c r="CG13" s="42">
        <v>58.000846612777934</v>
      </c>
      <c r="CH13" s="42">
        <v>58.439743861928797</v>
      </c>
      <c r="CI13" s="42">
        <v>58.852886214064362</v>
      </c>
      <c r="CJ13" s="42">
        <v>59.237992176003907</v>
      </c>
      <c r="CK13" s="42">
        <v>59.593087165920728</v>
      </c>
      <c r="CL13" s="42">
        <v>59.917666143589095</v>
      </c>
      <c r="CM13" s="42">
        <v>60.208875838539491</v>
      </c>
      <c r="CN13" s="42">
        <v>60.465840079507117</v>
      </c>
      <c r="CO13" s="42">
        <v>60.688156619246534</v>
      </c>
      <c r="CP13" s="42">
        <v>60.877439196148572</v>
      </c>
      <c r="CQ13" s="42">
        <v>61.034180579241713</v>
      </c>
      <c r="CR13" s="42">
        <v>61.161174134293411</v>
      </c>
      <c r="CS13" s="42">
        <v>61.261203812663531</v>
      </c>
      <c r="CT13" s="42">
        <v>61.337566662637052</v>
      </c>
      <c r="CU13" s="42">
        <v>61.393755160498493</v>
      </c>
      <c r="CV13" s="42">
        <v>61.433681567457398</v>
      </c>
      <c r="CW13" s="42">
        <v>61.461433329949912</v>
      </c>
      <c r="CX13" s="42">
        <v>61.480159423792045</v>
      </c>
      <c r="CY13" s="42">
        <v>61.492580288593246</v>
      </c>
      <c r="CZ13" s="42">
        <v>61.500110411153287</v>
      </c>
      <c r="DA13" s="42">
        <v>61.497</v>
      </c>
      <c r="DB13" s="41"/>
      <c r="DC13" s="41"/>
      <c r="DD13" s="41"/>
    </row>
    <row r="14" spans="1:108" x14ac:dyDescent="0.25">
      <c r="A14" s="18">
        <v>12</v>
      </c>
      <c r="B14" s="42"/>
      <c r="C14" s="42"/>
      <c r="D14" s="42"/>
      <c r="E14" s="42"/>
      <c r="F14" s="42"/>
      <c r="G14" s="42"/>
      <c r="H14" s="42"/>
      <c r="I14" s="42"/>
      <c r="J14" s="42"/>
      <c r="K14" s="42"/>
      <c r="L14" s="42"/>
      <c r="M14" s="42"/>
      <c r="N14" s="42">
        <v>0.99495490551661814</v>
      </c>
      <c r="O14" s="42">
        <v>1.9849054211177828</v>
      </c>
      <c r="P14" s="42">
        <v>2.9698815533577143</v>
      </c>
      <c r="Q14" s="42">
        <v>3.95</v>
      </c>
      <c r="R14" s="42">
        <v>4.9248807539146018</v>
      </c>
      <c r="S14" s="42">
        <v>5.8940000000000001</v>
      </c>
      <c r="T14" s="42">
        <v>6.8598844438315556</v>
      </c>
      <c r="U14" s="42">
        <v>7.819</v>
      </c>
      <c r="V14" s="42">
        <v>8.7739999999999991</v>
      </c>
      <c r="W14" s="42">
        <v>9.7249717379389207</v>
      </c>
      <c r="X14" s="42">
        <v>10.670026793807287</v>
      </c>
      <c r="Y14" s="42">
        <v>11.611117001635915</v>
      </c>
      <c r="Z14" s="42">
        <v>12.545</v>
      </c>
      <c r="AA14" s="42">
        <v>13.478354936522251</v>
      </c>
      <c r="AB14" s="42">
        <v>14.404530551775988</v>
      </c>
      <c r="AC14" s="42">
        <v>15.325694042016767</v>
      </c>
      <c r="AD14" s="42">
        <v>16.238</v>
      </c>
      <c r="AE14" s="42">
        <v>17.153023073758064</v>
      </c>
      <c r="AF14" s="42">
        <v>18.060198222010946</v>
      </c>
      <c r="AG14" s="42">
        <v>18.962398829221002</v>
      </c>
      <c r="AH14" s="42">
        <v>19.859597621197896</v>
      </c>
      <c r="AI14" s="42">
        <v>20.751776866313815</v>
      </c>
      <c r="AJ14" s="42">
        <v>21.638963972738544</v>
      </c>
      <c r="AK14" s="42">
        <v>22.521141245880553</v>
      </c>
      <c r="AL14" s="42">
        <v>23.399344552344115</v>
      </c>
      <c r="AM14" s="42">
        <v>24.272511984826217</v>
      </c>
      <c r="AN14" s="42">
        <v>25.140670666454149</v>
      </c>
      <c r="AO14" s="42">
        <v>26.003777296813468</v>
      </c>
      <c r="AP14" s="42">
        <v>26.861885062248401</v>
      </c>
      <c r="AQ14" s="42">
        <v>27.71492500510368</v>
      </c>
      <c r="AR14" s="42">
        <v>28.562950034407606</v>
      </c>
      <c r="AS14" s="42">
        <v>29.405926380214947</v>
      </c>
      <c r="AT14" s="42">
        <v>30.243863554727302</v>
      </c>
      <c r="AU14" s="42">
        <v>31.076736974802245</v>
      </c>
      <c r="AV14" s="42">
        <v>31.904564737376731</v>
      </c>
      <c r="AW14" s="42">
        <v>32.727289038891911</v>
      </c>
      <c r="AX14" s="42">
        <v>33.54494511658568</v>
      </c>
      <c r="AY14" s="42">
        <v>34.348999999999997</v>
      </c>
      <c r="AZ14" s="42">
        <v>35.162859339753503</v>
      </c>
      <c r="BA14" s="42">
        <v>35.963113806222893</v>
      </c>
      <c r="BB14" s="42">
        <v>36.758299053086233</v>
      </c>
      <c r="BC14" s="42">
        <v>37.54733496932792</v>
      </c>
      <c r="BD14" s="42">
        <v>38.322000000000003</v>
      </c>
      <c r="BE14" s="42">
        <v>39.107098092408371</v>
      </c>
      <c r="BF14" s="42">
        <v>39.877804981630042</v>
      </c>
      <c r="BG14" s="42">
        <v>40.641331664610277</v>
      </c>
      <c r="BH14" s="42">
        <v>41.389000000000003</v>
      </c>
      <c r="BI14" s="42">
        <v>42.14</v>
      </c>
      <c r="BJ14" s="42">
        <v>42.883000000000003</v>
      </c>
      <c r="BK14" s="42">
        <v>43.619</v>
      </c>
      <c r="BL14" s="42">
        <v>44.347999999999999</v>
      </c>
      <c r="BM14" s="42">
        <v>45.069000000000003</v>
      </c>
      <c r="BN14" s="42">
        <v>45.780999999999999</v>
      </c>
      <c r="BO14" s="42">
        <v>46.485999999999997</v>
      </c>
      <c r="BP14" s="42">
        <v>47.182000000000002</v>
      </c>
      <c r="BQ14" s="42">
        <v>47.87</v>
      </c>
      <c r="BR14" s="42">
        <v>48.548000000000002</v>
      </c>
      <c r="BS14" s="42">
        <v>49.227775012858551</v>
      </c>
      <c r="BT14" s="42">
        <v>49.887018290738247</v>
      </c>
      <c r="BU14" s="42">
        <v>50.536910135705156</v>
      </c>
      <c r="BV14" s="42">
        <v>51.175471256274001</v>
      </c>
      <c r="BW14" s="42">
        <v>51.803552410628249</v>
      </c>
      <c r="BX14" s="42">
        <v>52.419845966577554</v>
      </c>
      <c r="BY14" s="42">
        <v>53.023437416482182</v>
      </c>
      <c r="BZ14" s="42">
        <v>53.614207276305372</v>
      </c>
      <c r="CA14" s="42">
        <v>54.19106746160962</v>
      </c>
      <c r="CB14" s="42">
        <v>54.753082802277561</v>
      </c>
      <c r="CC14" s="42">
        <v>55.298937695553711</v>
      </c>
      <c r="CD14" s="42">
        <v>55.826330072100049</v>
      </c>
      <c r="CE14" s="42">
        <v>56.335233293425496</v>
      </c>
      <c r="CF14" s="42">
        <v>56.823579175865213</v>
      </c>
      <c r="CG14" s="42">
        <v>57.289188883061925</v>
      </c>
      <c r="CH14" s="42">
        <v>57.730964158419489</v>
      </c>
      <c r="CI14" s="42">
        <v>58.145975655972705</v>
      </c>
      <c r="CJ14" s="42">
        <v>58.532940458023326</v>
      </c>
      <c r="CK14" s="42">
        <v>58.889884111375224</v>
      </c>
      <c r="CL14" s="42">
        <v>59.215304080584055</v>
      </c>
      <c r="CM14" s="42">
        <v>59.50834783771618</v>
      </c>
      <c r="CN14" s="42">
        <v>59.767139838151472</v>
      </c>
      <c r="CO14" s="42">
        <v>59.991280859617504</v>
      </c>
      <c r="CP14" s="42">
        <v>60.181392806950278</v>
      </c>
      <c r="CQ14" s="42">
        <v>60.338970942873189</v>
      </c>
      <c r="CR14" s="42">
        <v>60.465812648041172</v>
      </c>
      <c r="CS14" s="42">
        <v>60.565705841059213</v>
      </c>
      <c r="CT14" s="42">
        <v>60.641949073447606</v>
      </c>
      <c r="CU14" s="42">
        <v>60.698037313704347</v>
      </c>
      <c r="CV14" s="42">
        <v>60.738882379030194</v>
      </c>
      <c r="CW14" s="42">
        <v>60.766572158390609</v>
      </c>
      <c r="CX14" s="42">
        <v>60.785251320929341</v>
      </c>
      <c r="CY14" s="42">
        <v>60.797638891519362</v>
      </c>
      <c r="CZ14" s="42">
        <v>60.805146393926613</v>
      </c>
      <c r="DA14" s="42">
        <v>60.808</v>
      </c>
      <c r="DB14" s="41"/>
      <c r="DC14" s="41"/>
      <c r="DD14" s="41"/>
    </row>
    <row r="15" spans="1:108" x14ac:dyDescent="0.25">
      <c r="A15" s="18">
        <v>13</v>
      </c>
      <c r="B15" s="42"/>
      <c r="C15" s="42"/>
      <c r="D15" s="42"/>
      <c r="E15" s="42"/>
      <c r="F15" s="42"/>
      <c r="G15" s="42"/>
      <c r="H15" s="42"/>
      <c r="I15" s="42"/>
      <c r="J15" s="42"/>
      <c r="K15" s="42"/>
      <c r="L15" s="42"/>
      <c r="M15" s="42"/>
      <c r="N15" s="42"/>
      <c r="O15" s="42">
        <v>0.9949249112991575</v>
      </c>
      <c r="P15" s="42">
        <v>1.9848755691307707</v>
      </c>
      <c r="Q15" s="42">
        <v>2.97</v>
      </c>
      <c r="R15" s="42">
        <v>3.9498240588686855</v>
      </c>
      <c r="S15" s="42">
        <v>4.9240000000000004</v>
      </c>
      <c r="T15" s="42">
        <v>5.8947770607307586</v>
      </c>
      <c r="U15" s="42">
        <v>6.859</v>
      </c>
      <c r="V15" s="42">
        <v>7.819</v>
      </c>
      <c r="W15" s="42">
        <v>8.7747887373304234</v>
      </c>
      <c r="X15" s="42">
        <v>9.7248187189866577</v>
      </c>
      <c r="Y15" s="42">
        <v>10.669884030847378</v>
      </c>
      <c r="Z15" s="42">
        <v>11.608000000000001</v>
      </c>
      <c r="AA15" s="42">
        <v>12.545072465459302</v>
      </c>
      <c r="AB15" s="42">
        <v>13.476223617818556</v>
      </c>
      <c r="AC15" s="42">
        <v>14.402362583682834</v>
      </c>
      <c r="AD15" s="42">
        <v>15.32</v>
      </c>
      <c r="AE15" s="42">
        <v>16.239642577072402</v>
      </c>
      <c r="AF15" s="42">
        <v>17.150793260062795</v>
      </c>
      <c r="AG15" s="42">
        <v>18.056969531104489</v>
      </c>
      <c r="AH15" s="42">
        <v>18.958143977708566</v>
      </c>
      <c r="AI15" s="42">
        <v>19.855298778335857</v>
      </c>
      <c r="AJ15" s="42">
        <v>20.747461480134113</v>
      </c>
      <c r="AK15" s="42">
        <v>21.634614298788254</v>
      </c>
      <c r="AL15" s="42">
        <v>22.516793282770504</v>
      </c>
      <c r="AM15" s="42">
        <v>23.393936210865931</v>
      </c>
      <c r="AN15" s="42">
        <v>24.266070343734444</v>
      </c>
      <c r="AO15" s="42">
        <v>25.134152161399193</v>
      </c>
      <c r="AP15" s="42">
        <v>25.997235119895162</v>
      </c>
      <c r="AQ15" s="42">
        <v>26.855249911905112</v>
      </c>
      <c r="AR15" s="42">
        <v>27.708249714741918</v>
      </c>
      <c r="AS15" s="42">
        <v>28.556200587223863</v>
      </c>
      <c r="AT15" s="42">
        <v>29.39911208978587</v>
      </c>
      <c r="AU15" s="42">
        <v>30.236959514632332</v>
      </c>
      <c r="AV15" s="42">
        <v>31.06876105046392</v>
      </c>
      <c r="AW15" s="42">
        <v>31.895458600618635</v>
      </c>
      <c r="AX15" s="42">
        <v>32.717087581011015</v>
      </c>
      <c r="AY15" s="42">
        <v>33.523000000000003</v>
      </c>
      <c r="AZ15" s="42">
        <v>34.343945591790479</v>
      </c>
      <c r="BA15" s="42">
        <v>35.148170924517885</v>
      </c>
      <c r="BB15" s="42">
        <v>35.947326686648985</v>
      </c>
      <c r="BC15" s="42">
        <v>36.740332360951165</v>
      </c>
      <c r="BD15" s="42">
        <v>37.515999999999998</v>
      </c>
      <c r="BE15" s="42">
        <v>38.30803343478707</v>
      </c>
      <c r="BF15" s="42">
        <v>39.08270841367964</v>
      </c>
      <c r="BG15" s="42">
        <v>39.850202272563223</v>
      </c>
      <c r="BH15" s="42">
        <v>40.598999999999997</v>
      </c>
      <c r="BI15" s="42">
        <v>41.353000000000002</v>
      </c>
      <c r="BJ15" s="42">
        <v>42.1</v>
      </c>
      <c r="BK15" s="42">
        <v>42.84</v>
      </c>
      <c r="BL15" s="42">
        <v>43.573</v>
      </c>
      <c r="BM15" s="42">
        <v>44.296999999999997</v>
      </c>
      <c r="BN15" s="42">
        <v>45.014000000000003</v>
      </c>
      <c r="BO15" s="42">
        <v>45.722000000000001</v>
      </c>
      <c r="BP15" s="42">
        <v>46.421999999999997</v>
      </c>
      <c r="BQ15" s="42">
        <v>47.113</v>
      </c>
      <c r="BR15" s="42">
        <v>47.795000000000002</v>
      </c>
      <c r="BS15" s="42">
        <v>48.48016615461713</v>
      </c>
      <c r="BT15" s="42">
        <v>49.143359959315006</v>
      </c>
      <c r="BU15" s="42">
        <v>49.796200549097463</v>
      </c>
      <c r="BV15" s="42">
        <v>50.43870873748542</v>
      </c>
      <c r="BW15" s="42">
        <v>51.069734525905382</v>
      </c>
      <c r="BX15" s="42">
        <v>51.688968722263638</v>
      </c>
      <c r="BY15" s="42">
        <v>52.295497252424575</v>
      </c>
      <c r="BZ15" s="42">
        <v>52.889200026486542</v>
      </c>
      <c r="CA15" s="42">
        <v>53.468988513364337</v>
      </c>
      <c r="CB15" s="42">
        <v>54.032927871671966</v>
      </c>
      <c r="CC15" s="42">
        <v>54.580700898334435</v>
      </c>
      <c r="CD15" s="42">
        <v>55.111003992317855</v>
      </c>
      <c r="CE15" s="42">
        <v>55.622810380055967</v>
      </c>
      <c r="CF15" s="42">
        <v>56.113051532146621</v>
      </c>
      <c r="CG15" s="42">
        <v>56.581547705411211</v>
      </c>
      <c r="CH15" s="42">
        <v>57.025200145026197</v>
      </c>
      <c r="CI15" s="42">
        <v>57.443079863290116</v>
      </c>
      <c r="CJ15" s="42">
        <v>57.832902507920608</v>
      </c>
      <c r="CK15" s="42">
        <v>58.19169375526112</v>
      </c>
      <c r="CL15" s="42">
        <v>58.518953592349135</v>
      </c>
      <c r="CM15" s="42">
        <v>58.812830239034177</v>
      </c>
      <c r="CN15" s="42">
        <v>59.07244878176909</v>
      </c>
      <c r="CO15" s="42">
        <v>59.297413044630972</v>
      </c>
      <c r="CP15" s="42">
        <v>59.488353156610586</v>
      </c>
      <c r="CQ15" s="42">
        <v>59.646766891748413</v>
      </c>
      <c r="CR15" s="42">
        <v>59.774455673958741</v>
      </c>
      <c r="CS15" s="42">
        <v>59.875211417126934</v>
      </c>
      <c r="CT15" s="42">
        <v>59.952334186631475</v>
      </c>
      <c r="CU15" s="42">
        <v>60.009321460795498</v>
      </c>
      <c r="CV15" s="42">
        <v>60.050084609673327</v>
      </c>
      <c r="CW15" s="42">
        <v>60.078711967886917</v>
      </c>
      <c r="CX15" s="42">
        <v>60.097343867473946</v>
      </c>
      <c r="CY15" s="42">
        <v>60.109697908573374</v>
      </c>
      <c r="CZ15" s="42">
        <v>60.11718263097854</v>
      </c>
      <c r="DA15" s="42">
        <v>60.116999999999997</v>
      </c>
      <c r="DB15" s="41"/>
      <c r="DC15" s="41"/>
      <c r="DD15" s="41"/>
    </row>
    <row r="16" spans="1:108" x14ac:dyDescent="0.25">
      <c r="A16" s="18">
        <v>14</v>
      </c>
      <c r="B16" s="42"/>
      <c r="C16" s="42"/>
      <c r="D16" s="42"/>
      <c r="E16" s="42"/>
      <c r="F16" s="42"/>
      <c r="G16" s="42"/>
      <c r="H16" s="42"/>
      <c r="I16" s="42"/>
      <c r="J16" s="42"/>
      <c r="K16" s="42"/>
      <c r="L16" s="42"/>
      <c r="M16" s="42"/>
      <c r="N16" s="42"/>
      <c r="O16" s="42"/>
      <c r="P16" s="42">
        <v>0.99492490125531818</v>
      </c>
      <c r="Q16" s="42">
        <v>1.9850000000000001</v>
      </c>
      <c r="R16" s="42">
        <v>2.9698221184744948</v>
      </c>
      <c r="S16" s="42">
        <v>3.9489999999999998</v>
      </c>
      <c r="T16" s="42">
        <v>4.924723870834069</v>
      </c>
      <c r="U16" s="42">
        <v>5.8940000000000001</v>
      </c>
      <c r="V16" s="42">
        <v>6.859</v>
      </c>
      <c r="W16" s="42">
        <v>7.8196590923466536</v>
      </c>
      <c r="X16" s="42">
        <v>8.7746637220555677</v>
      </c>
      <c r="Y16" s="42">
        <v>9.7247038621875106</v>
      </c>
      <c r="Z16" s="42">
        <v>10.667999999999999</v>
      </c>
      <c r="AA16" s="42">
        <v>11.609842248233889</v>
      </c>
      <c r="AB16" s="42">
        <v>12.544968666734743</v>
      </c>
      <c r="AC16" s="42">
        <v>13.475082836577595</v>
      </c>
      <c r="AD16" s="42">
        <v>14.398</v>
      </c>
      <c r="AE16" s="42">
        <v>15.322313248440798</v>
      </c>
      <c r="AF16" s="42">
        <v>16.23843919517855</v>
      </c>
      <c r="AG16" s="42">
        <v>17.14959086049166</v>
      </c>
      <c r="AH16" s="42">
        <v>18.055740692060738</v>
      </c>
      <c r="AI16" s="42">
        <v>18.956870777439359</v>
      </c>
      <c r="AJ16" s="42">
        <v>19.853008804292635</v>
      </c>
      <c r="AK16" s="42">
        <v>20.745136897588111</v>
      </c>
      <c r="AL16" s="42">
        <v>21.632291289680417</v>
      </c>
      <c r="AM16" s="42">
        <v>22.514409441965672</v>
      </c>
      <c r="AN16" s="42">
        <v>23.391518754159758</v>
      </c>
      <c r="AO16" s="42">
        <v>24.263575484291454</v>
      </c>
      <c r="AP16" s="42">
        <v>25.13063336107372</v>
      </c>
      <c r="AQ16" s="42">
        <v>25.992622723654318</v>
      </c>
      <c r="AR16" s="42">
        <v>26.849597020602353</v>
      </c>
      <c r="AS16" s="42">
        <v>27.701522137602932</v>
      </c>
      <c r="AT16" s="42">
        <v>28.548407683858528</v>
      </c>
      <c r="AU16" s="42">
        <v>29.390228825539648</v>
      </c>
      <c r="AV16" s="42">
        <v>30.227003844127108</v>
      </c>
      <c r="AW16" s="42">
        <v>31.058674346609191</v>
      </c>
      <c r="AX16" s="42">
        <v>31.884275929556186</v>
      </c>
      <c r="AY16" s="42">
        <v>32.694000000000003</v>
      </c>
      <c r="AZ16" s="42">
        <v>33.51907710530925</v>
      </c>
      <c r="BA16" s="42">
        <v>34.328272981593962</v>
      </c>
      <c r="BB16" s="42">
        <v>35.131398932404394</v>
      </c>
      <c r="BC16" s="42">
        <v>35.928374029791399</v>
      </c>
      <c r="BD16" s="42">
        <v>36.707000000000001</v>
      </c>
      <c r="BE16" s="42">
        <v>37.504012367092628</v>
      </c>
      <c r="BF16" s="42">
        <v>38.282655082200471</v>
      </c>
      <c r="BG16" s="42">
        <v>39.054115753410393</v>
      </c>
      <c r="BH16" s="42">
        <v>39.805999999999997</v>
      </c>
      <c r="BI16" s="42">
        <v>40.564</v>
      </c>
      <c r="BJ16" s="42">
        <v>41.314999999999998</v>
      </c>
      <c r="BK16" s="42">
        <v>42.058999999999997</v>
      </c>
      <c r="BL16" s="42">
        <v>42.795000000000002</v>
      </c>
      <c r="BM16" s="42">
        <v>43.523000000000003</v>
      </c>
      <c r="BN16" s="42">
        <v>44.243000000000002</v>
      </c>
      <c r="BO16" s="42">
        <v>44.954999999999998</v>
      </c>
      <c r="BP16" s="42">
        <v>45.658000000000001</v>
      </c>
      <c r="BQ16" s="42">
        <v>46.353000000000002</v>
      </c>
      <c r="BR16" s="42">
        <v>47.037999999999997</v>
      </c>
      <c r="BS16" s="42">
        <v>47.727594858449592</v>
      </c>
      <c r="BT16" s="42">
        <v>48.393738641974601</v>
      </c>
      <c r="BU16" s="42">
        <v>49.049527408843183</v>
      </c>
      <c r="BV16" s="42">
        <v>49.694982078745511</v>
      </c>
      <c r="BW16" s="42">
        <v>50.328951887968891</v>
      </c>
      <c r="BX16" s="42">
        <v>50.951126067237979</v>
      </c>
      <c r="BY16" s="42">
        <v>51.561590980722976</v>
      </c>
      <c r="BZ16" s="42">
        <v>52.158225925946461</v>
      </c>
      <c r="CA16" s="42">
        <v>52.740941920228238</v>
      </c>
      <c r="CB16" s="42">
        <v>53.307804454554862</v>
      </c>
      <c r="CC16" s="42">
        <v>53.858494707805903</v>
      </c>
      <c r="CD16" s="42">
        <v>54.391707530285657</v>
      </c>
      <c r="CE16" s="42">
        <v>54.905416011856573</v>
      </c>
      <c r="CF16" s="42">
        <v>55.398551273549593</v>
      </c>
      <c r="CG16" s="42">
        <v>55.868932655320393</v>
      </c>
      <c r="CH16" s="42">
        <v>56.314460898599343</v>
      </c>
      <c r="CI16" s="42">
        <v>56.734207377917095</v>
      </c>
      <c r="CJ16" s="42">
        <v>57.125886290516924</v>
      </c>
      <c r="CK16" s="42">
        <v>57.486523443716713</v>
      </c>
      <c r="CL16" s="42">
        <v>57.815621374976132</v>
      </c>
      <c r="CM16" s="42">
        <v>58.111329060210686</v>
      </c>
      <c r="CN16" s="42">
        <v>58.372772223936281</v>
      </c>
      <c r="CO16" s="42">
        <v>58.598557770322522</v>
      </c>
      <c r="CP16" s="42">
        <v>58.790324143610022</v>
      </c>
      <c r="CQ16" s="42">
        <v>58.949571656972985</v>
      </c>
      <c r="CR16" s="42">
        <v>59.078105822370361</v>
      </c>
      <c r="CS16" s="42">
        <v>59.179722593221712</v>
      </c>
      <c r="CT16" s="42">
        <v>59.256723565531999</v>
      </c>
      <c r="CU16" s="42">
        <v>59.313608755249639</v>
      </c>
      <c r="CV16" s="42">
        <v>59.354289080329679</v>
      </c>
      <c r="CW16" s="42">
        <v>59.382853325986915</v>
      </c>
      <c r="CX16" s="42">
        <v>59.401437439112854</v>
      </c>
      <c r="CY16" s="42">
        <v>59.413757579331396</v>
      </c>
      <c r="CZ16" s="42">
        <v>59.421219269411154</v>
      </c>
      <c r="DA16" s="42">
        <v>59.423000000000002</v>
      </c>
      <c r="DB16" s="41"/>
      <c r="DC16" s="41"/>
      <c r="DD16" s="41"/>
    </row>
    <row r="17" spans="1:108" x14ac:dyDescent="0.25">
      <c r="A17" s="18">
        <v>15</v>
      </c>
      <c r="B17" s="42"/>
      <c r="C17" s="42"/>
      <c r="D17" s="42"/>
      <c r="E17" s="42"/>
      <c r="F17" s="42"/>
      <c r="G17" s="42"/>
      <c r="H17" s="42"/>
      <c r="I17" s="42"/>
      <c r="J17" s="42"/>
      <c r="K17" s="42"/>
      <c r="L17" s="42"/>
      <c r="M17" s="42"/>
      <c r="N17" s="42"/>
      <c r="O17" s="42"/>
      <c r="P17" s="42"/>
      <c r="Q17" s="42">
        <v>0.995</v>
      </c>
      <c r="R17" s="42">
        <v>1.9848456830580115</v>
      </c>
      <c r="S17" s="42">
        <v>2.97</v>
      </c>
      <c r="T17" s="42">
        <v>3.9496959243901109</v>
      </c>
      <c r="U17" s="42">
        <v>4.9240000000000004</v>
      </c>
      <c r="V17" s="42">
        <v>5.8940000000000001</v>
      </c>
      <c r="W17" s="42">
        <v>6.8595543006671464</v>
      </c>
      <c r="X17" s="42">
        <v>7.8195334490583637</v>
      </c>
      <c r="Y17" s="42">
        <v>8.7745482890108093</v>
      </c>
      <c r="Z17" s="42">
        <v>9.7219999999999995</v>
      </c>
      <c r="AA17" s="42">
        <v>10.669636371095013</v>
      </c>
      <c r="AB17" s="42">
        <v>11.609737929521188</v>
      </c>
      <c r="AC17" s="42">
        <v>12.544827176809113</v>
      </c>
      <c r="AD17" s="42">
        <v>13.471</v>
      </c>
      <c r="AE17" s="42">
        <v>14.400007754132616</v>
      </c>
      <c r="AF17" s="42">
        <v>15.321108838389231</v>
      </c>
      <c r="AG17" s="42">
        <v>16.23723577241131</v>
      </c>
      <c r="AH17" s="42">
        <v>17.148360863335459</v>
      </c>
      <c r="AI17" s="42">
        <v>18.054466107344094</v>
      </c>
      <c r="AJ17" s="42">
        <v>18.955579333336736</v>
      </c>
      <c r="AK17" s="42">
        <v>19.851682575100632</v>
      </c>
      <c r="AL17" s="42">
        <v>20.74281224981118</v>
      </c>
      <c r="AM17" s="42">
        <v>21.628905499855897</v>
      </c>
      <c r="AN17" s="42">
        <v>22.509989864716257</v>
      </c>
      <c r="AO17" s="42">
        <v>23.386021379293823</v>
      </c>
      <c r="AP17" s="42">
        <v>24.258054046371008</v>
      </c>
      <c r="AQ17" s="42">
        <v>25.125017849756489</v>
      </c>
      <c r="AR17" s="42">
        <v>25.986966510659816</v>
      </c>
      <c r="AS17" s="42">
        <v>26.842865740749424</v>
      </c>
      <c r="AT17" s="42">
        <v>27.693725198244202</v>
      </c>
      <c r="AU17" s="42">
        <v>28.539519922637634</v>
      </c>
      <c r="AV17" s="42">
        <v>29.380268288664105</v>
      </c>
      <c r="AW17" s="42">
        <v>30.215911605449929</v>
      </c>
      <c r="AX17" s="42">
        <v>31.045485651143032</v>
      </c>
      <c r="AY17" s="42">
        <v>31.86</v>
      </c>
      <c r="AZ17" s="42">
        <v>32.688229701841934</v>
      </c>
      <c r="BA17" s="42">
        <v>33.501395971368439</v>
      </c>
      <c r="BB17" s="42">
        <v>34.308491958731743</v>
      </c>
      <c r="BC17" s="42">
        <v>35.109436323170314</v>
      </c>
      <c r="BD17" s="42">
        <v>35.893999999999998</v>
      </c>
      <c r="BE17" s="42">
        <v>36.693011603793835</v>
      </c>
      <c r="BF17" s="42">
        <v>37.475621890475637</v>
      </c>
      <c r="BG17" s="42">
        <v>38.251049204656013</v>
      </c>
      <c r="BH17" s="42">
        <v>39.009</v>
      </c>
      <c r="BI17" s="42">
        <v>39.771000000000001</v>
      </c>
      <c r="BJ17" s="42">
        <v>40.526000000000003</v>
      </c>
      <c r="BK17" s="42">
        <v>41.273000000000003</v>
      </c>
      <c r="BL17" s="42">
        <v>42.012999999999998</v>
      </c>
      <c r="BM17" s="42">
        <v>42.744999999999997</v>
      </c>
      <c r="BN17" s="42">
        <v>43.468000000000004</v>
      </c>
      <c r="BO17" s="42">
        <v>44.183999999999997</v>
      </c>
      <c r="BP17" s="42">
        <v>44.890999999999998</v>
      </c>
      <c r="BQ17" s="42">
        <v>45.588999999999999</v>
      </c>
      <c r="BR17" s="42">
        <v>46.277999999999999</v>
      </c>
      <c r="BS17" s="42">
        <v>46.969041058875078</v>
      </c>
      <c r="BT17" s="42">
        <v>47.639134565970387</v>
      </c>
      <c r="BU17" s="42">
        <v>48.298871245473997</v>
      </c>
      <c r="BV17" s="42">
        <v>48.947272123787158</v>
      </c>
      <c r="BW17" s="42">
        <v>49.585185668153464</v>
      </c>
      <c r="BX17" s="42">
        <v>50.21129952406762</v>
      </c>
      <c r="BY17" s="42">
        <v>50.824700496242322</v>
      </c>
      <c r="BZ17" s="42">
        <v>51.42426726649839</v>
      </c>
      <c r="CA17" s="42">
        <v>52.009910398256174</v>
      </c>
      <c r="CB17" s="42">
        <v>52.579695716570875</v>
      </c>
      <c r="CC17" s="42">
        <v>53.133302774019754</v>
      </c>
      <c r="CD17" s="42">
        <v>53.66942486434256</v>
      </c>
      <c r="CE17" s="42">
        <v>54.18603494013346</v>
      </c>
      <c r="CF17" s="42">
        <v>54.682063771072706</v>
      </c>
      <c r="CG17" s="42">
        <v>55.155329775571467</v>
      </c>
      <c r="CH17" s="42">
        <v>55.60373318874349</v>
      </c>
      <c r="CI17" s="42">
        <v>56.025345749199943</v>
      </c>
      <c r="CJ17" s="42">
        <v>56.418880196308017</v>
      </c>
      <c r="CK17" s="42">
        <v>56.781362469028402</v>
      </c>
      <c r="CL17" s="42">
        <v>57.112297668257675</v>
      </c>
      <c r="CM17" s="42">
        <v>57.409835529835533</v>
      </c>
      <c r="CN17" s="42">
        <v>57.67210241959696</v>
      </c>
      <c r="CO17" s="42">
        <v>57.89970833752168</v>
      </c>
      <c r="CP17" s="42">
        <v>58.092300085532713</v>
      </c>
      <c r="CQ17" s="42">
        <v>58.25238052889511</v>
      </c>
      <c r="CR17" s="42">
        <v>58.38175928847366</v>
      </c>
      <c r="CS17" s="42">
        <v>58.48323637783578</v>
      </c>
      <c r="CT17" s="42">
        <v>58.561114931423653</v>
      </c>
      <c r="CU17" s="42">
        <v>58.618897515760452</v>
      </c>
      <c r="CV17" s="42">
        <v>58.659494594394857</v>
      </c>
      <c r="CW17" s="42">
        <v>58.687995405433888</v>
      </c>
      <c r="CX17" s="42">
        <v>58.706531488245581</v>
      </c>
      <c r="CY17" s="42">
        <v>58.718817554587844</v>
      </c>
      <c r="CZ17" s="42">
        <v>58.726256094808818</v>
      </c>
      <c r="DA17" s="42">
        <v>58.725999999999999</v>
      </c>
      <c r="DB17" s="41"/>
      <c r="DC17" s="41"/>
      <c r="DD17" s="41"/>
    </row>
    <row r="18" spans="1:108" x14ac:dyDescent="0.25">
      <c r="A18" s="18">
        <v>16</v>
      </c>
      <c r="B18" s="42"/>
      <c r="C18" s="42"/>
      <c r="D18" s="42"/>
      <c r="E18" s="42"/>
      <c r="F18" s="42"/>
      <c r="G18" s="42"/>
      <c r="H18" s="42"/>
      <c r="I18" s="42"/>
      <c r="J18" s="42"/>
      <c r="K18" s="42"/>
      <c r="L18" s="42"/>
      <c r="M18" s="42"/>
      <c r="N18" s="42"/>
      <c r="O18" s="42"/>
      <c r="P18" s="42"/>
      <c r="Q18" s="42"/>
      <c r="R18" s="42">
        <v>0.9948948828234917</v>
      </c>
      <c r="S18" s="42">
        <v>1.9850000000000001</v>
      </c>
      <c r="T18" s="42">
        <v>2.969693350268042</v>
      </c>
      <c r="U18" s="42">
        <v>3.9489999999999998</v>
      </c>
      <c r="V18" s="42">
        <v>4.9240000000000004</v>
      </c>
      <c r="W18" s="42">
        <v>5.8944744891693341</v>
      </c>
      <c r="X18" s="42">
        <v>6.8594280262120355</v>
      </c>
      <c r="Y18" s="42">
        <v>7.8194174368785081</v>
      </c>
      <c r="Z18" s="42">
        <v>8.7720000000000002</v>
      </c>
      <c r="AA18" s="42">
        <v>9.7244549583001021</v>
      </c>
      <c r="AB18" s="42">
        <v>10.669531529790971</v>
      </c>
      <c r="AC18" s="42">
        <v>11.609595727344514</v>
      </c>
      <c r="AD18" s="42">
        <v>12.54</v>
      </c>
      <c r="AE18" s="42">
        <v>13.474726215823338</v>
      </c>
      <c r="AF18" s="42">
        <v>14.399802310725907</v>
      </c>
      <c r="AG18" s="42">
        <v>15.319904387253517</v>
      </c>
      <c r="AH18" s="42">
        <v>16.235004611281557</v>
      </c>
      <c r="AI18" s="42">
        <v>17.14608488715503</v>
      </c>
      <c r="AJ18" s="42">
        <v>18.052173185728591</v>
      </c>
      <c r="AK18" s="42">
        <v>18.953251449143881</v>
      </c>
      <c r="AL18" s="42">
        <v>19.849356280340199</v>
      </c>
      <c r="AM18" s="42">
        <v>20.740424501068581</v>
      </c>
      <c r="AN18" s="42">
        <v>21.626483791289306</v>
      </c>
      <c r="AO18" s="42">
        <v>22.507489961638115</v>
      </c>
      <c r="AP18" s="42">
        <v>23.383497290365437</v>
      </c>
      <c r="AQ18" s="42">
        <v>24.254435404127573</v>
      </c>
      <c r="AR18" s="42">
        <v>25.120358298165804</v>
      </c>
      <c r="AS18" s="42">
        <v>25.981231509243887</v>
      </c>
      <c r="AT18" s="42">
        <v>26.837064744847261</v>
      </c>
      <c r="AU18" s="42">
        <v>27.687832917145929</v>
      </c>
      <c r="AV18" s="42">
        <v>28.532554494603758</v>
      </c>
      <c r="AW18" s="42">
        <v>29.372170486965089</v>
      </c>
      <c r="AX18" s="42">
        <v>30.206716854882067</v>
      </c>
      <c r="AY18" s="42">
        <v>31.023</v>
      </c>
      <c r="AZ18" s="42">
        <v>31.858403489018421</v>
      </c>
      <c r="BA18" s="42">
        <v>32.67554000070384</v>
      </c>
      <c r="BB18" s="42">
        <v>33.486605871716961</v>
      </c>
      <c r="BC18" s="42">
        <v>34.291519346377271</v>
      </c>
      <c r="BD18" s="42">
        <v>35.076999999999998</v>
      </c>
      <c r="BE18" s="42">
        <v>35.883031248545713</v>
      </c>
      <c r="BF18" s="42">
        <v>36.669608941319659</v>
      </c>
      <c r="BG18" s="42">
        <v>37.449002728250001</v>
      </c>
      <c r="BH18" s="42">
        <v>38.207999999999998</v>
      </c>
      <c r="BI18" s="42">
        <v>38.973999999999997</v>
      </c>
      <c r="BJ18" s="42">
        <v>39.731999999999999</v>
      </c>
      <c r="BK18" s="42">
        <v>40.482999999999997</v>
      </c>
      <c r="BL18" s="42">
        <v>41.226999999999997</v>
      </c>
      <c r="BM18" s="42">
        <v>41.963000000000001</v>
      </c>
      <c r="BN18" s="42">
        <v>42.69</v>
      </c>
      <c r="BO18" s="42">
        <v>43.408999999999999</v>
      </c>
      <c r="BP18" s="42">
        <v>44.12</v>
      </c>
      <c r="BQ18" s="42">
        <v>44.820999999999998</v>
      </c>
      <c r="BR18" s="42">
        <v>45.514000000000003</v>
      </c>
      <c r="BS18" s="42">
        <v>46.212504845214617</v>
      </c>
      <c r="BT18" s="42">
        <v>46.88554781932028</v>
      </c>
      <c r="BU18" s="42">
        <v>47.548232145657792</v>
      </c>
      <c r="BV18" s="42">
        <v>48.200578957884041</v>
      </c>
      <c r="BW18" s="42">
        <v>48.84143595027448</v>
      </c>
      <c r="BX18" s="42">
        <v>49.470489175004445</v>
      </c>
      <c r="BY18" s="42">
        <v>50.086825879577205</v>
      </c>
      <c r="BZ18" s="42">
        <v>50.689324126969929</v>
      </c>
      <c r="CA18" s="42">
        <v>51.277894024387251</v>
      </c>
      <c r="CB18" s="42">
        <v>51.850601732657765</v>
      </c>
      <c r="CC18" s="42">
        <v>52.407125169757435</v>
      </c>
      <c r="CD18" s="42">
        <v>52.946156064918306</v>
      </c>
      <c r="CE18" s="42">
        <v>53.465667232765831</v>
      </c>
      <c r="CF18" s="42">
        <v>53.96358908983661</v>
      </c>
      <c r="CG18" s="42">
        <v>54.438739128294685</v>
      </c>
      <c r="CH18" s="42">
        <v>54.889017074353433</v>
      </c>
      <c r="CI18" s="42">
        <v>55.31349503256245</v>
      </c>
      <c r="CJ18" s="42">
        <v>55.708884276973336</v>
      </c>
      <c r="CK18" s="42">
        <v>56.073210878861317</v>
      </c>
      <c r="CL18" s="42">
        <v>56.405982515641114</v>
      </c>
      <c r="CM18" s="42">
        <v>56.704349686954451</v>
      </c>
      <c r="CN18" s="42">
        <v>56.968439403228061</v>
      </c>
      <c r="CO18" s="42">
        <v>57.196864776049672</v>
      </c>
      <c r="CP18" s="42">
        <v>57.390281007673799</v>
      </c>
      <c r="CQ18" s="42">
        <v>57.551193528479686</v>
      </c>
      <c r="CR18" s="42">
        <v>57.681416089205626</v>
      </c>
      <c r="CS18" s="42">
        <v>57.783752784285767</v>
      </c>
      <c r="CT18" s="42">
        <v>57.861508294450161</v>
      </c>
      <c r="CU18" s="42">
        <v>57.919187749812231</v>
      </c>
      <c r="CV18" s="42">
        <v>57.960701157195523</v>
      </c>
      <c r="CW18" s="42">
        <v>57.989138209910358</v>
      </c>
      <c r="CX18" s="42">
        <v>58.008626017309766</v>
      </c>
      <c r="CY18" s="42">
        <v>58.020877835897224</v>
      </c>
      <c r="CZ18" s="42">
        <v>58.028293108125972</v>
      </c>
      <c r="DA18" s="42">
        <v>58.026000000000003</v>
      </c>
      <c r="DB18" s="41"/>
      <c r="DC18" s="41"/>
      <c r="DD18" s="41"/>
    </row>
    <row r="19" spans="1:108" x14ac:dyDescent="0.25">
      <c r="A19" s="18">
        <v>17</v>
      </c>
      <c r="B19" s="42"/>
      <c r="C19" s="42"/>
      <c r="D19" s="42"/>
      <c r="E19" s="42"/>
      <c r="F19" s="42"/>
      <c r="G19" s="42"/>
      <c r="H19" s="42"/>
      <c r="I19" s="42"/>
      <c r="J19" s="42"/>
      <c r="K19" s="42"/>
      <c r="L19" s="42"/>
      <c r="M19" s="42"/>
      <c r="N19" s="42"/>
      <c r="O19" s="42"/>
      <c r="P19" s="42"/>
      <c r="Q19" s="42"/>
      <c r="R19" s="42"/>
      <c r="S19" s="42">
        <v>0.995</v>
      </c>
      <c r="T19" s="42">
        <v>1.984746120186589</v>
      </c>
      <c r="U19" s="42">
        <v>2.9689999999999999</v>
      </c>
      <c r="V19" s="42">
        <v>3.9489999999999998</v>
      </c>
      <c r="W19" s="42">
        <v>4.924449166346081</v>
      </c>
      <c r="X19" s="42">
        <v>5.8943768084071442</v>
      </c>
      <c r="Y19" s="42">
        <v>6.8593405081707743</v>
      </c>
      <c r="Z19" s="42">
        <v>7.8159999999999998</v>
      </c>
      <c r="AA19" s="42">
        <v>8.7743269089952189</v>
      </c>
      <c r="AB19" s="42">
        <v>9.7243782168327257</v>
      </c>
      <c r="AC19" s="42">
        <v>10.669417087238362</v>
      </c>
      <c r="AD19" s="42">
        <v>11.603999999999999</v>
      </c>
      <c r="AE19" s="42">
        <v>12.544496932163117</v>
      </c>
      <c r="AF19" s="42">
        <v>13.474547760966804</v>
      </c>
      <c r="AG19" s="42">
        <v>14.399624704715384</v>
      </c>
      <c r="AH19" s="42">
        <v>15.319699786458637</v>
      </c>
      <c r="AI19" s="42">
        <v>16.234754817687101</v>
      </c>
      <c r="AJ19" s="42">
        <v>17.144817912782631</v>
      </c>
      <c r="AK19" s="42">
        <v>18.049870921226354</v>
      </c>
      <c r="AL19" s="42">
        <v>18.949950633778712</v>
      </c>
      <c r="AM19" s="42">
        <v>19.844993548003359</v>
      </c>
      <c r="AN19" s="42">
        <v>20.735027485895117</v>
      </c>
      <c r="AO19" s="42">
        <v>21.621008031340256</v>
      </c>
      <c r="AP19" s="42">
        <v>22.501989741107913</v>
      </c>
      <c r="AQ19" s="42">
        <v>23.376901880746736</v>
      </c>
      <c r="AR19" s="42">
        <v>24.246798722564471</v>
      </c>
      <c r="AS19" s="42">
        <v>25.111645626483238</v>
      </c>
      <c r="AT19" s="42">
        <v>25.971452349800618</v>
      </c>
      <c r="AU19" s="42">
        <v>26.8261936759531</v>
      </c>
      <c r="AV19" s="42">
        <v>27.675888168172026</v>
      </c>
      <c r="AW19" s="42">
        <v>28.519476533504264</v>
      </c>
      <c r="AX19" s="42">
        <v>29.357994917127318</v>
      </c>
      <c r="AY19" s="42">
        <v>30.181999999999999</v>
      </c>
      <c r="AZ19" s="42">
        <v>31.017623498840859</v>
      </c>
      <c r="BA19" s="42">
        <v>31.838729923131694</v>
      </c>
      <c r="BB19" s="42">
        <v>32.65376534427083</v>
      </c>
      <c r="BC19" s="42">
        <v>33.462647587063735</v>
      </c>
      <c r="BD19" s="42">
        <v>34.256999999999998</v>
      </c>
      <c r="BE19" s="42">
        <v>35.062095408891786</v>
      </c>
      <c r="BF19" s="42">
        <v>35.852640146796325</v>
      </c>
      <c r="BG19" s="42">
        <v>36.636000035178803</v>
      </c>
      <c r="BH19" s="42">
        <v>37.404000000000003</v>
      </c>
      <c r="BI19" s="42">
        <v>38.173000000000002</v>
      </c>
      <c r="BJ19" s="42">
        <v>38.936</v>
      </c>
      <c r="BK19" s="42">
        <v>39.691000000000003</v>
      </c>
      <c r="BL19" s="42">
        <v>40.438000000000002</v>
      </c>
      <c r="BM19" s="42">
        <v>41.177999999999997</v>
      </c>
      <c r="BN19" s="42">
        <v>41.908999999999999</v>
      </c>
      <c r="BO19" s="42">
        <v>42.631999999999998</v>
      </c>
      <c r="BP19" s="42">
        <v>43.345999999999997</v>
      </c>
      <c r="BQ19" s="42">
        <v>44.051000000000002</v>
      </c>
      <c r="BR19" s="42">
        <v>44.747</v>
      </c>
      <c r="BS19" s="42">
        <v>45.442006991289048</v>
      </c>
      <c r="BT19" s="42">
        <v>46.118998872776992</v>
      </c>
      <c r="BU19" s="42">
        <v>46.784630266162793</v>
      </c>
      <c r="BV19" s="42">
        <v>47.439922413546718</v>
      </c>
      <c r="BW19" s="42">
        <v>48.083722227675885</v>
      </c>
      <c r="BX19" s="42">
        <v>48.715714149761034</v>
      </c>
      <c r="BY19" s="42">
        <v>49.334985874999688</v>
      </c>
      <c r="BZ19" s="42">
        <v>49.940414840671963</v>
      </c>
      <c r="CA19" s="42">
        <v>50.531910692714405</v>
      </c>
      <c r="CB19" s="42">
        <v>51.107539931447562</v>
      </c>
      <c r="CC19" s="42">
        <v>51.666978822143662</v>
      </c>
      <c r="CD19" s="42">
        <v>52.207917512200915</v>
      </c>
      <c r="CE19" s="42">
        <v>52.729328676748111</v>
      </c>
      <c r="CF19" s="42">
        <v>53.230142375267285</v>
      </c>
      <c r="CG19" s="42">
        <v>53.70817516341765</v>
      </c>
      <c r="CH19" s="42">
        <v>54.161326252876378</v>
      </c>
      <c r="CI19" s="42">
        <v>54.587668118184084</v>
      </c>
      <c r="CJ19" s="42">
        <v>54.984910551849119</v>
      </c>
      <c r="CK19" s="42">
        <v>55.351079758926588</v>
      </c>
      <c r="CL19" s="42">
        <v>55.685686021882987</v>
      </c>
      <c r="CM19" s="42">
        <v>55.985880612620839</v>
      </c>
      <c r="CN19" s="42">
        <v>56.250791193297147</v>
      </c>
      <c r="CO19" s="42">
        <v>56.480034021567178</v>
      </c>
      <c r="CP19" s="42">
        <v>56.675272793046503</v>
      </c>
      <c r="CQ19" s="42">
        <v>56.83701553163592</v>
      </c>
      <c r="CR19" s="42">
        <v>56.968080163683574</v>
      </c>
      <c r="CS19" s="42">
        <v>57.071274909683929</v>
      </c>
      <c r="CT19" s="42">
        <v>57.149906013779258</v>
      </c>
      <c r="CU19" s="42">
        <v>57.207481198063796</v>
      </c>
      <c r="CV19" s="42">
        <v>57.248910007577905</v>
      </c>
      <c r="CW19" s="42">
        <v>57.277282595876358</v>
      </c>
      <c r="CX19" s="42">
        <v>57.296721593236974</v>
      </c>
      <c r="CY19" s="42">
        <v>57.308938784792531</v>
      </c>
      <c r="CZ19" s="42">
        <v>57.316330531347468</v>
      </c>
      <c r="DA19" s="42">
        <v>57.323</v>
      </c>
      <c r="DB19" s="41"/>
      <c r="DC19" s="41"/>
      <c r="DD19" s="41"/>
    </row>
    <row r="20" spans="1:108" x14ac:dyDescent="0.25">
      <c r="A20" s="18">
        <v>18</v>
      </c>
      <c r="B20" s="42"/>
      <c r="C20" s="42"/>
      <c r="D20" s="42"/>
      <c r="E20" s="42"/>
      <c r="F20" s="42"/>
      <c r="G20" s="42"/>
      <c r="H20" s="42"/>
      <c r="I20" s="42"/>
      <c r="J20" s="42"/>
      <c r="K20" s="42"/>
      <c r="L20" s="42"/>
      <c r="M20" s="42"/>
      <c r="N20" s="42"/>
      <c r="O20" s="42"/>
      <c r="P20" s="42"/>
      <c r="Q20" s="42"/>
      <c r="R20" s="42"/>
      <c r="S20" s="42"/>
      <c r="T20" s="42">
        <v>0.99481483448533403</v>
      </c>
      <c r="U20" s="42">
        <v>1.9850000000000001</v>
      </c>
      <c r="V20" s="42">
        <v>2.9689999999999999</v>
      </c>
      <c r="W20" s="42">
        <v>3.9494395414757424</v>
      </c>
      <c r="X20" s="42">
        <v>4.9243412068416816</v>
      </c>
      <c r="Y20" s="42">
        <v>5.8942791145698603</v>
      </c>
      <c r="Z20" s="42">
        <v>6.8570000000000002</v>
      </c>
      <c r="AA20" s="42">
        <v>7.8192142334824215</v>
      </c>
      <c r="AB20" s="42">
        <v>8.7742401979452875</v>
      </c>
      <c r="AC20" s="42">
        <v>9.7242536612813701</v>
      </c>
      <c r="AD20" s="42">
        <v>10.664</v>
      </c>
      <c r="AE20" s="42">
        <v>11.60928270284267</v>
      </c>
      <c r="AF20" s="42">
        <v>12.544308185818471</v>
      </c>
      <c r="AG20" s="42">
        <v>13.474359917479726</v>
      </c>
      <c r="AH20" s="42">
        <v>14.399409777599898</v>
      </c>
      <c r="AI20" s="42">
        <v>15.319439484522045</v>
      </c>
      <c r="AJ20" s="42">
        <v>16.234477296608159</v>
      </c>
      <c r="AK20" s="42">
        <v>17.144504970386432</v>
      </c>
      <c r="AL20" s="42">
        <v>18.049559485031129</v>
      </c>
      <c r="AM20" s="42">
        <v>18.949577012895539</v>
      </c>
      <c r="AN20" s="42">
        <v>19.84458551845723</v>
      </c>
      <c r="AO20" s="42">
        <v>20.734540358137473</v>
      </c>
      <c r="AP20" s="42">
        <v>21.61949636810299</v>
      </c>
      <c r="AQ20" s="42">
        <v>22.499382451655265</v>
      </c>
      <c r="AR20" s="42">
        <v>23.374253159042848</v>
      </c>
      <c r="AS20" s="42">
        <v>24.244073672788161</v>
      </c>
      <c r="AT20" s="42">
        <v>25.108853800158112</v>
      </c>
      <c r="AU20" s="42">
        <v>25.967568195449459</v>
      </c>
      <c r="AV20" s="42">
        <v>26.821235516960055</v>
      </c>
      <c r="AW20" s="42">
        <v>27.669796168084112</v>
      </c>
      <c r="AX20" s="42">
        <v>28.512286479106788</v>
      </c>
      <c r="AY20" s="42">
        <v>29.335999999999999</v>
      </c>
      <c r="AZ20" s="42">
        <v>30.180856825208899</v>
      </c>
      <c r="BA20" s="42">
        <v>31.005933067162207</v>
      </c>
      <c r="BB20" s="42">
        <v>31.824937942340568</v>
      </c>
      <c r="BC20" s="42">
        <v>32.637788854711673</v>
      </c>
      <c r="BD20" s="42">
        <v>33.432000000000002</v>
      </c>
      <c r="BE20" s="42">
        <v>34.245172393989193</v>
      </c>
      <c r="BF20" s="42">
        <v>35.039684073032859</v>
      </c>
      <c r="BG20" s="42">
        <v>35.827009955898149</v>
      </c>
      <c r="BH20" s="42">
        <v>36.594999999999999</v>
      </c>
      <c r="BI20" s="42">
        <v>37.369</v>
      </c>
      <c r="BJ20" s="42">
        <v>38.134999999999998</v>
      </c>
      <c r="BK20" s="42">
        <v>38.893999999999998</v>
      </c>
      <c r="BL20" s="42">
        <v>39.645000000000003</v>
      </c>
      <c r="BM20" s="42">
        <v>40.387999999999998</v>
      </c>
      <c r="BN20" s="42">
        <v>41.122999999999998</v>
      </c>
      <c r="BO20" s="42">
        <v>41.85</v>
      </c>
      <c r="BP20" s="42">
        <v>42.567999999999998</v>
      </c>
      <c r="BQ20" s="42">
        <v>43.277000000000001</v>
      </c>
      <c r="BR20" s="42">
        <v>43.975999999999999</v>
      </c>
      <c r="BS20" s="42">
        <v>44.680520188638212</v>
      </c>
      <c r="BT20" s="42">
        <v>45.360460816281993</v>
      </c>
      <c r="BU20" s="42">
        <v>46.030039109682313</v>
      </c>
      <c r="BV20" s="42">
        <v>46.689276419725083</v>
      </c>
      <c r="BW20" s="42">
        <v>47.337018875162848</v>
      </c>
      <c r="BX20" s="42">
        <v>47.972949301158252</v>
      </c>
      <c r="BY20" s="42">
        <v>48.595155842015814</v>
      </c>
      <c r="BZ20" s="42">
        <v>49.204515307344167</v>
      </c>
      <c r="CA20" s="42">
        <v>49.798936880356223</v>
      </c>
      <c r="CB20" s="42">
        <v>50.377487401935731</v>
      </c>
      <c r="CC20" s="42">
        <v>50.939841479435984</v>
      </c>
      <c r="CD20" s="42">
        <v>51.483687673429756</v>
      </c>
      <c r="CE20" s="42">
        <v>52.007998519108973</v>
      </c>
      <c r="CF20" s="42">
        <v>52.51070371777444</v>
      </c>
      <c r="CG20" s="42">
        <v>52.990618885625288</v>
      </c>
      <c r="CH20" s="42">
        <v>53.445642718178831</v>
      </c>
      <c r="CI20" s="42">
        <v>53.873848061134254</v>
      </c>
      <c r="CJ20" s="42">
        <v>54.272943220781528</v>
      </c>
      <c r="CK20" s="42">
        <v>54.640954536377805</v>
      </c>
      <c r="CL20" s="42">
        <v>54.976394903661777</v>
      </c>
      <c r="CM20" s="42">
        <v>55.278416369233675</v>
      </c>
      <c r="CN20" s="42">
        <v>55.545147249037377</v>
      </c>
      <c r="CO20" s="42">
        <v>55.776206956723314</v>
      </c>
      <c r="CP20" s="42">
        <v>55.972267708069552</v>
      </c>
      <c r="CQ20" s="42">
        <v>56.134840128682455</v>
      </c>
      <c r="CR20" s="42">
        <v>56.265746333696463</v>
      </c>
      <c r="CS20" s="42">
        <v>56.36879868268646</v>
      </c>
      <c r="CT20" s="42">
        <v>56.447304988140409</v>
      </c>
      <c r="CU20" s="42">
        <v>56.505775572312501</v>
      </c>
      <c r="CV20" s="42">
        <v>56.547119517002741</v>
      </c>
      <c r="CW20" s="42">
        <v>56.576427437462698</v>
      </c>
      <c r="CX20" s="42">
        <v>56.59581747076092</v>
      </c>
      <c r="CY20" s="42">
        <v>56.607999926016475</v>
      </c>
      <c r="CZ20" s="42">
        <v>56.615368072660637</v>
      </c>
      <c r="DA20" s="42">
        <v>56.616</v>
      </c>
      <c r="DB20" s="41"/>
      <c r="DC20" s="41"/>
      <c r="DD20" s="41"/>
    </row>
    <row r="21" spans="1:108"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1.9850000000000001</v>
      </c>
      <c r="W21" s="42">
        <v>2.9695445680174783</v>
      </c>
      <c r="X21" s="42">
        <v>3.9494196598865106</v>
      </c>
      <c r="Y21" s="42">
        <v>4.9243311830199179</v>
      </c>
      <c r="Z21" s="42">
        <v>5.8920000000000003</v>
      </c>
      <c r="AA21" s="42">
        <v>6.8592138418439141</v>
      </c>
      <c r="AB21" s="42">
        <v>7.8192138806805804</v>
      </c>
      <c r="AC21" s="42">
        <v>8.7742013532321987</v>
      </c>
      <c r="AD21" s="42">
        <v>9.7189999999999994</v>
      </c>
      <c r="AE21" s="42">
        <v>10.66917842424777</v>
      </c>
      <c r="AF21" s="42">
        <v>11.609177979087772</v>
      </c>
      <c r="AG21" s="42">
        <v>12.544203919426399</v>
      </c>
      <c r="AH21" s="42">
        <v>13.474227978469118</v>
      </c>
      <c r="AI21" s="42">
        <v>14.399231779271483</v>
      </c>
      <c r="AJ21" s="42">
        <v>15.319243727483476</v>
      </c>
      <c r="AK21" s="42">
        <v>16.234245484544832</v>
      </c>
      <c r="AL21" s="42">
        <v>17.144274222372353</v>
      </c>
      <c r="AM21" s="42">
        <v>18.049265780637391</v>
      </c>
      <c r="AN21" s="42">
        <v>18.949248269573744</v>
      </c>
      <c r="AO21" s="42">
        <v>19.844176812911797</v>
      </c>
      <c r="AP21" s="42">
        <v>20.734106532634872</v>
      </c>
      <c r="AQ21" s="42">
        <v>21.618965961474846</v>
      </c>
      <c r="AR21" s="42">
        <v>22.497809934006604</v>
      </c>
      <c r="AS21" s="42">
        <v>23.371603451277217</v>
      </c>
      <c r="AT21" s="42">
        <v>24.240356371670938</v>
      </c>
      <c r="AU21" s="42">
        <v>25.104043217377871</v>
      </c>
      <c r="AV21" s="42">
        <v>25.962682743946488</v>
      </c>
      <c r="AW21" s="42">
        <v>26.815215044142075</v>
      </c>
      <c r="AX21" s="42">
        <v>27.6626766376102</v>
      </c>
      <c r="AY21" s="42">
        <v>28.489000000000001</v>
      </c>
      <c r="AZ21" s="42">
        <v>29.339187410166378</v>
      </c>
      <c r="BA21" s="42">
        <v>30.169232776357809</v>
      </c>
      <c r="BB21" s="42">
        <v>30.993206403796989</v>
      </c>
      <c r="BC21" s="42">
        <v>31.811025265945261</v>
      </c>
      <c r="BD21" s="42">
        <v>32.606000000000002</v>
      </c>
      <c r="BE21" s="42">
        <v>33.427343045812293</v>
      </c>
      <c r="BF21" s="42">
        <v>34.225820906484039</v>
      </c>
      <c r="BG21" s="42">
        <v>35.017112002572127</v>
      </c>
      <c r="BH21" s="42">
        <v>35.786000000000001</v>
      </c>
      <c r="BI21" s="42">
        <v>36.563000000000002</v>
      </c>
      <c r="BJ21" s="42">
        <v>37.332999999999998</v>
      </c>
      <c r="BK21" s="42">
        <v>38.095999999999997</v>
      </c>
      <c r="BL21" s="42">
        <v>38.850999999999999</v>
      </c>
      <c r="BM21" s="42">
        <v>39.598999999999997</v>
      </c>
      <c r="BN21" s="42">
        <v>40.337000000000003</v>
      </c>
      <c r="BO21" s="42">
        <v>41.067999999999998</v>
      </c>
      <c r="BP21" s="42">
        <v>41.789000000000001</v>
      </c>
      <c r="BQ21" s="42">
        <v>42.502000000000002</v>
      </c>
      <c r="BR21" s="42">
        <v>43.204999999999998</v>
      </c>
      <c r="BS21" s="42">
        <v>43.916114099967089</v>
      </c>
      <c r="BT21" s="42">
        <v>44.600002296234862</v>
      </c>
      <c r="BU21" s="42">
        <v>45.273526269703694</v>
      </c>
      <c r="BV21" s="42">
        <v>45.935707482544366</v>
      </c>
      <c r="BW21" s="42">
        <v>46.586391261503032</v>
      </c>
      <c r="BX21" s="42">
        <v>47.225258778566307</v>
      </c>
      <c r="BY21" s="42">
        <v>47.85139863746371</v>
      </c>
      <c r="BZ21" s="42">
        <v>48.463687005711954</v>
      </c>
      <c r="CA21" s="42">
        <v>49.061032593169458</v>
      </c>
      <c r="CB21" s="42">
        <v>49.643502589107463</v>
      </c>
      <c r="CC21" s="42">
        <v>50.208769904870437</v>
      </c>
      <c r="CD21" s="42">
        <v>50.755521477749205</v>
      </c>
      <c r="CE21" s="42">
        <v>51.28272969978385</v>
      </c>
      <c r="CF21" s="42">
        <v>51.788323905864864</v>
      </c>
      <c r="CG21" s="42">
        <v>52.271118751147711</v>
      </c>
      <c r="CH21" s="42">
        <v>52.729012403131321</v>
      </c>
      <c r="CI21" s="42">
        <v>53.160078087200617</v>
      </c>
      <c r="CJ21" s="42">
        <v>53.562022589282073</v>
      </c>
      <c r="CK21" s="42">
        <v>53.932872385918088</v>
      </c>
      <c r="CL21" s="42">
        <v>54.270143046158225</v>
      </c>
      <c r="CM21" s="42">
        <v>54.57398740909872</v>
      </c>
      <c r="CN21" s="42">
        <v>54.84153445949071</v>
      </c>
      <c r="CO21" s="42">
        <v>55.073406839487284</v>
      </c>
      <c r="CP21" s="42">
        <v>55.270285480775499</v>
      </c>
      <c r="CQ21" s="42">
        <v>55.433683670440224</v>
      </c>
      <c r="CR21" s="42">
        <v>55.56542780863748</v>
      </c>
      <c r="CS21" s="42">
        <v>55.669334489115897</v>
      </c>
      <c r="CT21" s="42">
        <v>55.748713128741109</v>
      </c>
      <c r="CU21" s="42">
        <v>55.807076709664656</v>
      </c>
      <c r="CV21" s="42">
        <v>55.849333839803478</v>
      </c>
      <c r="CW21" s="42">
        <v>55.878575606713191</v>
      </c>
      <c r="CX21" s="42">
        <v>55.897915551023779</v>
      </c>
      <c r="CY21" s="42">
        <v>55.910062471929947</v>
      </c>
      <c r="CZ21" s="42">
        <v>55.918406476466998</v>
      </c>
      <c r="DA21" s="42">
        <v>55.911000000000001</v>
      </c>
      <c r="DB21" s="41"/>
      <c r="DC21" s="41"/>
      <c r="DD21" s="41"/>
    </row>
    <row r="22" spans="1:108"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1.9846563426613759</v>
      </c>
      <c r="X22" s="42">
        <v>2.9695048259072063</v>
      </c>
      <c r="Y22" s="42">
        <v>3.9493899295692478</v>
      </c>
      <c r="Z22" s="42">
        <v>4.923</v>
      </c>
      <c r="AA22" s="42">
        <v>5.8942200589600766</v>
      </c>
      <c r="AB22" s="42">
        <v>6.8591941379006389</v>
      </c>
      <c r="AC22" s="42">
        <v>7.8191555853117549</v>
      </c>
      <c r="AD22" s="42">
        <v>8.77</v>
      </c>
      <c r="AE22" s="42">
        <v>9.7240806170841001</v>
      </c>
      <c r="AF22" s="42">
        <v>10.669054209515078</v>
      </c>
      <c r="AG22" s="42">
        <v>11.609054324438709</v>
      </c>
      <c r="AH22" s="42">
        <v>12.544052548298703</v>
      </c>
      <c r="AI22" s="42">
        <v>13.474030408737164</v>
      </c>
      <c r="AJ22" s="42">
        <v>14.399016458886763</v>
      </c>
      <c r="AK22" s="42">
        <v>15.318992264973067</v>
      </c>
      <c r="AL22" s="42">
        <v>16.232995191910206</v>
      </c>
      <c r="AM22" s="42">
        <v>17.14196074624785</v>
      </c>
      <c r="AN22" s="42">
        <v>18.045917184168673</v>
      </c>
      <c r="AO22" s="42">
        <v>18.944819396404597</v>
      </c>
      <c r="AP22" s="42">
        <v>19.838722791133353</v>
      </c>
      <c r="AQ22" s="42">
        <v>20.727555530027374</v>
      </c>
      <c r="AR22" s="42">
        <v>21.611372732363726</v>
      </c>
      <c r="AS22" s="42">
        <v>22.490139217474223</v>
      </c>
      <c r="AT22" s="42">
        <v>23.363864894928057</v>
      </c>
      <c r="AU22" s="42">
        <v>24.231524154634034</v>
      </c>
      <c r="AV22" s="42">
        <v>25.094135849519805</v>
      </c>
      <c r="AW22" s="42">
        <v>25.951639761311117</v>
      </c>
      <c r="AX22" s="42">
        <v>26.803072599264258</v>
      </c>
      <c r="AY22" s="42">
        <v>27.637</v>
      </c>
      <c r="AZ22" s="42">
        <v>28.489523719526947</v>
      </c>
      <c r="BA22" s="42">
        <v>29.323538169143237</v>
      </c>
      <c r="BB22" s="42">
        <v>30.151480507538274</v>
      </c>
      <c r="BC22" s="42">
        <v>30.973267277097985</v>
      </c>
      <c r="BD22" s="42">
        <v>31.776</v>
      </c>
      <c r="BE22" s="42">
        <v>32.597519210630168</v>
      </c>
      <c r="BF22" s="42">
        <v>33.399963208227021</v>
      </c>
      <c r="BG22" s="42">
        <v>34.195219471554843</v>
      </c>
      <c r="BH22" s="42">
        <v>34.970999999999997</v>
      </c>
      <c r="BI22" s="42">
        <v>35.753</v>
      </c>
      <c r="BJ22" s="42">
        <v>36.527000000000001</v>
      </c>
      <c r="BK22" s="42">
        <v>37.293999999999997</v>
      </c>
      <c r="BL22" s="42">
        <v>38.052999999999997</v>
      </c>
      <c r="BM22" s="42">
        <v>38.804000000000002</v>
      </c>
      <c r="BN22" s="42">
        <v>39.546999999999997</v>
      </c>
      <c r="BO22" s="42">
        <v>40.280999999999999</v>
      </c>
      <c r="BP22" s="42">
        <v>41.006</v>
      </c>
      <c r="BQ22" s="42">
        <v>41.722000000000001</v>
      </c>
      <c r="BR22" s="42">
        <v>42.429000000000002</v>
      </c>
      <c r="BS22" s="42">
        <v>43.139712761923725</v>
      </c>
      <c r="BT22" s="42">
        <v>43.826548457508856</v>
      </c>
      <c r="BU22" s="42">
        <v>44.50301803924313</v>
      </c>
      <c r="BV22" s="42">
        <v>45.169143080729377</v>
      </c>
      <c r="BW22" s="42">
        <v>45.823768105647176</v>
      </c>
      <c r="BX22" s="42">
        <v>46.465572630621871</v>
      </c>
      <c r="BY22" s="42">
        <v>47.094645719415269</v>
      </c>
      <c r="BZ22" s="42">
        <v>47.709862896603411</v>
      </c>
      <c r="CA22" s="42">
        <v>48.310132398064518</v>
      </c>
      <c r="CB22" s="42">
        <v>48.895521761917834</v>
      </c>
      <c r="CC22" s="42">
        <v>49.463702201257149</v>
      </c>
      <c r="CD22" s="42">
        <v>50.013359027945569</v>
      </c>
      <c r="CE22" s="42">
        <v>50.543464490682098</v>
      </c>
      <c r="CF22" s="42">
        <v>51.05194755746264</v>
      </c>
      <c r="CG22" s="42">
        <v>51.536621921128564</v>
      </c>
      <c r="CH22" s="42">
        <v>51.996385220462464</v>
      </c>
      <c r="CI22" s="42">
        <v>52.429311061036913</v>
      </c>
      <c r="CJ22" s="42">
        <v>52.833104706405173</v>
      </c>
      <c r="CK22" s="42">
        <v>53.205792770576373</v>
      </c>
      <c r="CL22" s="42">
        <v>53.544893499444647</v>
      </c>
      <c r="CM22" s="42">
        <v>53.849560525649821</v>
      </c>
      <c r="CN22" s="42">
        <v>54.118923503634385</v>
      </c>
      <c r="CO22" s="42">
        <v>54.351608308321644</v>
      </c>
      <c r="CP22" s="42">
        <v>54.549304598828847</v>
      </c>
      <c r="CQ22" s="42">
        <v>54.713528327237434</v>
      </c>
      <c r="CR22" s="42">
        <v>54.84611018438919</v>
      </c>
      <c r="CS22" s="42">
        <v>54.950871003803456</v>
      </c>
      <c r="CT22" s="42">
        <v>55.030121808844292</v>
      </c>
      <c r="CU22" s="42">
        <v>55.089378245076567</v>
      </c>
      <c r="CV22" s="42">
        <v>55.131548445907761</v>
      </c>
      <c r="CW22" s="42">
        <v>55.160723971821866</v>
      </c>
      <c r="CX22" s="42">
        <v>55.180013760934465</v>
      </c>
      <c r="CY22" s="42">
        <v>55.193125100520021</v>
      </c>
      <c r="CZ22" s="42">
        <v>55.201444931037607</v>
      </c>
      <c r="DA22" s="42">
        <v>55.201000000000001</v>
      </c>
      <c r="DB22" s="41"/>
      <c r="DC22" s="41"/>
      <c r="DD22" s="41"/>
    </row>
    <row r="23" spans="1:108"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0.99481470561537233</v>
      </c>
      <c r="X23" s="42">
        <v>1.9846363377291116</v>
      </c>
      <c r="Y23" s="42">
        <v>2.9694947811348138</v>
      </c>
      <c r="Z23" s="42">
        <v>3.948</v>
      </c>
      <c r="AA23" s="42">
        <v>4.9242719023433708</v>
      </c>
      <c r="AB23" s="42">
        <v>5.8942197847913889</v>
      </c>
      <c r="AC23" s="42">
        <v>6.8591549698709304</v>
      </c>
      <c r="AD23" s="42">
        <v>7.8150000000000004</v>
      </c>
      <c r="AE23" s="42">
        <v>8.7740274881185023</v>
      </c>
      <c r="AF23" s="42">
        <v>9.7239748815211104</v>
      </c>
      <c r="AG23" s="42">
        <v>10.667948935658952</v>
      </c>
      <c r="AH23" s="42">
        <v>11.606921088876408</v>
      </c>
      <c r="AI23" s="42">
        <v>12.540872772532538</v>
      </c>
      <c r="AJ23" s="42">
        <v>13.469832688586848</v>
      </c>
      <c r="AK23" s="42">
        <v>14.393782307182972</v>
      </c>
      <c r="AL23" s="42">
        <v>15.312759187991313</v>
      </c>
      <c r="AM23" s="42">
        <v>16.226698501403817</v>
      </c>
      <c r="AN23" s="42">
        <v>17.135628650882214</v>
      </c>
      <c r="AO23" s="42">
        <v>18.039504292036426</v>
      </c>
      <c r="AP23" s="42">
        <v>18.938381121846952</v>
      </c>
      <c r="AQ23" s="42">
        <v>19.832186927544953</v>
      </c>
      <c r="AR23" s="42">
        <v>20.720977115704454</v>
      </c>
      <c r="AS23" s="42">
        <v>21.603716322285869</v>
      </c>
      <c r="AT23" s="42">
        <v>22.481414508509811</v>
      </c>
      <c r="AU23" s="42">
        <v>23.3540459307982</v>
      </c>
      <c r="AV23" s="42">
        <v>24.221629540345361</v>
      </c>
      <c r="AW23" s="42">
        <v>25.083104805002733</v>
      </c>
      <c r="AX23" s="42">
        <v>25.939508625365395</v>
      </c>
      <c r="AY23" s="42">
        <v>26.780999999999999</v>
      </c>
      <c r="AZ23" s="42">
        <v>27.63389954966831</v>
      </c>
      <c r="BA23" s="42">
        <v>28.471882800938236</v>
      </c>
      <c r="BB23" s="42">
        <v>29.303793565123254</v>
      </c>
      <c r="BC23" s="42">
        <v>30.12954794960509</v>
      </c>
      <c r="BD23" s="42">
        <v>30.940999999999999</v>
      </c>
      <c r="BE23" s="42">
        <v>31.762733436684126</v>
      </c>
      <c r="BF23" s="42">
        <v>32.569143262580695</v>
      </c>
      <c r="BG23" s="42">
        <v>33.36936437568523</v>
      </c>
      <c r="BH23" s="42">
        <v>34.152999999999999</v>
      </c>
      <c r="BI23" s="42">
        <v>34.939</v>
      </c>
      <c r="BJ23" s="42">
        <v>35.716999999999999</v>
      </c>
      <c r="BK23" s="42">
        <v>36.488</v>
      </c>
      <c r="BL23" s="42">
        <v>37.250999999999998</v>
      </c>
      <c r="BM23" s="42">
        <v>38.006</v>
      </c>
      <c r="BN23" s="42">
        <v>38.753</v>
      </c>
      <c r="BO23" s="42">
        <v>39.49</v>
      </c>
      <c r="BP23" s="42">
        <v>40.219000000000001</v>
      </c>
      <c r="BQ23" s="42">
        <v>40.939</v>
      </c>
      <c r="BR23" s="42">
        <v>41.65</v>
      </c>
      <c r="BS23" s="42">
        <v>42.361344221801019</v>
      </c>
      <c r="BT23" s="42">
        <v>43.052126938216418</v>
      </c>
      <c r="BU23" s="42">
        <v>43.73254163249419</v>
      </c>
      <c r="BV23" s="42">
        <v>44.401609990684719</v>
      </c>
      <c r="BW23" s="42">
        <v>45.059175726081975</v>
      </c>
      <c r="BX23" s="42">
        <v>45.704916684863164</v>
      </c>
      <c r="BY23" s="42">
        <v>46.336922395015101</v>
      </c>
      <c r="BZ23" s="42">
        <v>46.955067732313452</v>
      </c>
      <c r="CA23" s="42">
        <v>47.559260454336396</v>
      </c>
      <c r="CB23" s="42">
        <v>48.147568451230583</v>
      </c>
      <c r="CC23" s="42">
        <v>48.718661222361369</v>
      </c>
      <c r="CD23" s="42">
        <v>49.271222439350161</v>
      </c>
      <c r="CE23" s="42">
        <v>49.804224206248463</v>
      </c>
      <c r="CF23" s="42">
        <v>50.315595120813711</v>
      </c>
      <c r="CG23" s="42">
        <v>50.803147904802771</v>
      </c>
      <c r="CH23" s="42">
        <v>51.265779663463228</v>
      </c>
      <c r="CI23" s="42">
        <v>51.700564386020268</v>
      </c>
      <c r="CJ23" s="42">
        <v>52.106205799779175</v>
      </c>
      <c r="CK23" s="42">
        <v>52.480730657468655</v>
      </c>
      <c r="CL23" s="42">
        <v>52.821659906223978</v>
      </c>
      <c r="CM23" s="42">
        <v>53.128147979460842</v>
      </c>
      <c r="CN23" s="42">
        <v>53.399325207416609</v>
      </c>
      <c r="CO23" s="42">
        <v>53.633820727248008</v>
      </c>
      <c r="CP23" s="42">
        <v>53.832333005043594</v>
      </c>
      <c r="CQ23" s="42">
        <v>53.99738068216994</v>
      </c>
      <c r="CR23" s="42">
        <v>54.130798779259571</v>
      </c>
      <c r="CS23" s="42">
        <v>54.235412408243491</v>
      </c>
      <c r="CT23" s="42">
        <v>54.315534213625625</v>
      </c>
      <c r="CU23" s="42">
        <v>54.374682528658397</v>
      </c>
      <c r="CV23" s="42">
        <v>54.416765007915131</v>
      </c>
      <c r="CW23" s="42">
        <v>54.445873689118415</v>
      </c>
      <c r="CX23" s="42">
        <v>54.465112865922528</v>
      </c>
      <c r="CY23" s="42">
        <v>54.478188299902115</v>
      </c>
      <c r="CZ23" s="42">
        <v>54.486483736080132</v>
      </c>
      <c r="DA23" s="42">
        <v>54.488</v>
      </c>
      <c r="DB23" s="41"/>
      <c r="DC23" s="41"/>
      <c r="DD23" s="41"/>
    </row>
    <row r="24" spans="1:108"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0.9947946407938778</v>
      </c>
      <c r="Y24" s="42">
        <v>1.9846262847520186</v>
      </c>
      <c r="Z24" s="42">
        <v>2.9689999999999999</v>
      </c>
      <c r="AA24" s="42">
        <v>3.9493501210265132</v>
      </c>
      <c r="AB24" s="42">
        <v>4.9242716702120406</v>
      </c>
      <c r="AC24" s="42">
        <v>5.894180455846322</v>
      </c>
      <c r="AD24" s="42">
        <v>6.8559999999999999</v>
      </c>
      <c r="AE24" s="42">
        <v>7.819000186399899</v>
      </c>
      <c r="AF24" s="42">
        <v>8.7739212439909569</v>
      </c>
      <c r="AG24" s="42">
        <v>9.7228691012815744</v>
      </c>
      <c r="AH24" s="42">
        <v>10.666815047743599</v>
      </c>
      <c r="AI24" s="42">
        <v>11.60574041795036</v>
      </c>
      <c r="AJ24" s="42">
        <v>12.539674063465208</v>
      </c>
      <c r="AK24" s="42">
        <v>13.468597357848202</v>
      </c>
      <c r="AL24" s="42">
        <v>14.392548056542838</v>
      </c>
      <c r="AM24" s="42">
        <v>15.311460992028282</v>
      </c>
      <c r="AN24" s="42">
        <v>16.225364715814244</v>
      </c>
      <c r="AO24" s="42">
        <v>17.13421364716109</v>
      </c>
      <c r="AP24" s="42">
        <v>18.038063773359916</v>
      </c>
      <c r="AQ24" s="42">
        <v>18.936842505245686</v>
      </c>
      <c r="AR24" s="42">
        <v>19.829605538189313</v>
      </c>
      <c r="AS24" s="42">
        <v>20.717317323822471</v>
      </c>
      <c r="AT24" s="42">
        <v>21.599987875286843</v>
      </c>
      <c r="AU24" s="42">
        <v>22.476591314820553</v>
      </c>
      <c r="AV24" s="42">
        <v>23.348146692397638</v>
      </c>
      <c r="AW24" s="42">
        <v>24.2145931603565</v>
      </c>
      <c r="AX24" s="42">
        <v>25.074967811630003</v>
      </c>
      <c r="AY24" s="42">
        <v>25.92</v>
      </c>
      <c r="AZ24" s="42">
        <v>26.778298225694492</v>
      </c>
      <c r="BA24" s="42">
        <v>27.621250115733801</v>
      </c>
      <c r="BB24" s="42">
        <v>28.458129140862191</v>
      </c>
      <c r="BC24" s="42">
        <v>29.288850971186058</v>
      </c>
      <c r="BD24" s="42">
        <v>30.102</v>
      </c>
      <c r="BE24" s="42">
        <v>30.929969664899943</v>
      </c>
      <c r="BF24" s="42">
        <v>31.740345140688319</v>
      </c>
      <c r="BG24" s="42">
        <v>32.544530920052857</v>
      </c>
      <c r="BH24" s="42">
        <v>33.331000000000003</v>
      </c>
      <c r="BI24" s="42">
        <v>34.121000000000002</v>
      </c>
      <c r="BJ24" s="42">
        <v>34.904000000000003</v>
      </c>
      <c r="BK24" s="42">
        <v>35.677999999999997</v>
      </c>
      <c r="BL24" s="42">
        <v>36.445</v>
      </c>
      <c r="BM24" s="42">
        <v>37.204000000000001</v>
      </c>
      <c r="BN24" s="42">
        <v>37.954000000000001</v>
      </c>
      <c r="BO24" s="42">
        <v>38.695999999999998</v>
      </c>
      <c r="BP24" s="42">
        <v>39.429000000000002</v>
      </c>
      <c r="BQ24" s="42">
        <v>40.152999999999999</v>
      </c>
      <c r="BR24" s="42">
        <v>40.866999999999997</v>
      </c>
      <c r="BS24" s="42">
        <v>41.581994641261161</v>
      </c>
      <c r="BT24" s="42">
        <v>42.275724101906519</v>
      </c>
      <c r="BU24" s="42">
        <v>42.959083622164428</v>
      </c>
      <c r="BV24" s="42">
        <v>43.632095001119971</v>
      </c>
      <c r="BW24" s="42">
        <v>44.293601137450473</v>
      </c>
      <c r="BX24" s="42">
        <v>44.942278198163777</v>
      </c>
      <c r="BY24" s="42">
        <v>45.578216177895371</v>
      </c>
      <c r="BZ24" s="42">
        <v>46.20028930023318</v>
      </c>
      <c r="CA24" s="42">
        <v>46.807404841958217</v>
      </c>
      <c r="CB24" s="42">
        <v>47.398631047082411</v>
      </c>
      <c r="CC24" s="42">
        <v>47.972635692295455</v>
      </c>
      <c r="CD24" s="42">
        <v>48.528100800413441</v>
      </c>
      <c r="CE24" s="42">
        <v>49.063998330085241</v>
      </c>
      <c r="CF24" s="42">
        <v>49.577256506896802</v>
      </c>
      <c r="CG24" s="42">
        <v>50.067687076450511</v>
      </c>
      <c r="CH24" s="42">
        <v>50.532186607673417</v>
      </c>
      <c r="CI24" s="42">
        <v>50.969829475446332</v>
      </c>
      <c r="CJ24" s="42">
        <v>51.377317862805938</v>
      </c>
      <c r="CK24" s="42">
        <v>51.753678661924759</v>
      </c>
      <c r="CL24" s="42">
        <v>52.096435535282176</v>
      </c>
      <c r="CM24" s="42">
        <v>52.404743721250547</v>
      </c>
      <c r="CN24" s="42">
        <v>52.676734229390384</v>
      </c>
      <c r="CO24" s="42">
        <v>52.912039476123716</v>
      </c>
      <c r="CP24" s="42">
        <v>53.112366780490952</v>
      </c>
      <c r="CQ24" s="42">
        <v>53.278237487184363</v>
      </c>
      <c r="CR24" s="42">
        <v>53.412490969232735</v>
      </c>
      <c r="CS24" s="42">
        <v>53.517956639315962</v>
      </c>
      <c r="CT24" s="42">
        <v>53.597948771541759</v>
      </c>
      <c r="CU24" s="42">
        <v>53.656988400882248</v>
      </c>
      <c r="CV24" s="42">
        <v>53.698982700576678</v>
      </c>
      <c r="CW24" s="42">
        <v>53.728024188077875</v>
      </c>
      <c r="CX24" s="42">
        <v>53.748212488330381</v>
      </c>
      <c r="CY24" s="42">
        <v>53.761251829243484</v>
      </c>
      <c r="CZ24" s="42">
        <v>53.769522743720906</v>
      </c>
      <c r="DA24" s="42">
        <v>53.771999999999998</v>
      </c>
      <c r="DB24" s="41"/>
      <c r="DC24" s="41"/>
      <c r="DD24" s="41"/>
    </row>
    <row r="25" spans="1:108"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0.99480460003510407</v>
      </c>
      <c r="Z25" s="42">
        <v>1.984</v>
      </c>
      <c r="AA25" s="42">
        <v>2.9694746652886677</v>
      </c>
      <c r="AB25" s="42">
        <v>3.9493696409889587</v>
      </c>
      <c r="AC25" s="42">
        <v>4.9242517863514861</v>
      </c>
      <c r="AD25" s="42">
        <v>5.8920000000000003</v>
      </c>
      <c r="AE25" s="42">
        <v>6.8590182476602273</v>
      </c>
      <c r="AF25" s="42">
        <v>7.8189127291937321</v>
      </c>
      <c r="AG25" s="42">
        <v>8.7728341506588201</v>
      </c>
      <c r="AH25" s="42">
        <v>9.7217536512967193</v>
      </c>
      <c r="AI25" s="42">
        <v>10.665652468012105</v>
      </c>
      <c r="AJ25" s="42">
        <v>11.604559603336931</v>
      </c>
      <c r="AK25" s="42">
        <v>12.538456333366604</v>
      </c>
      <c r="AL25" s="42">
        <v>13.46738061110363</v>
      </c>
      <c r="AM25" s="42">
        <v>14.391266928031822</v>
      </c>
      <c r="AN25" s="42">
        <v>15.310143985059419</v>
      </c>
      <c r="AO25" s="42">
        <v>16.223965962941161</v>
      </c>
      <c r="AP25" s="42">
        <v>17.131789141927062</v>
      </c>
      <c r="AQ25" s="42">
        <v>18.034540553022257</v>
      </c>
      <c r="AR25" s="42">
        <v>18.932276183029074</v>
      </c>
      <c r="AS25" s="42">
        <v>19.824960297568914</v>
      </c>
      <c r="AT25" s="42">
        <v>20.711602962178194</v>
      </c>
      <c r="AU25" s="42">
        <v>21.593178163687131</v>
      </c>
      <c r="AV25" s="42">
        <v>22.469705051750619</v>
      </c>
      <c r="AW25" s="42">
        <v>23.340122460315762</v>
      </c>
      <c r="AX25" s="42">
        <v>24.205467676407785</v>
      </c>
      <c r="AY25" s="42">
        <v>25.056000000000001</v>
      </c>
      <c r="AZ25" s="42">
        <v>25.917737028234818</v>
      </c>
      <c r="BA25" s="42">
        <v>26.764657270953595</v>
      </c>
      <c r="BB25" s="42">
        <v>27.605504267488747</v>
      </c>
      <c r="BC25" s="42">
        <v>28.440193246682362</v>
      </c>
      <c r="BD25" s="42">
        <v>29.259</v>
      </c>
      <c r="BE25" s="42">
        <v>30.090244537714813</v>
      </c>
      <c r="BF25" s="42">
        <v>30.905585350039321</v>
      </c>
      <c r="BG25" s="42">
        <v>31.713735473335095</v>
      </c>
      <c r="BH25" s="42">
        <v>32.505000000000003</v>
      </c>
      <c r="BI25" s="42">
        <v>33.298999999999999</v>
      </c>
      <c r="BJ25" s="42">
        <v>34.085999999999999</v>
      </c>
      <c r="BK25" s="42">
        <v>34.865000000000002</v>
      </c>
      <c r="BL25" s="42">
        <v>35.636000000000003</v>
      </c>
      <c r="BM25" s="42">
        <v>36.398000000000003</v>
      </c>
      <c r="BN25" s="42">
        <v>37.152999999999999</v>
      </c>
      <c r="BO25" s="42">
        <v>37.898000000000003</v>
      </c>
      <c r="BP25" s="42">
        <v>38.634999999999998</v>
      </c>
      <c r="BQ25" s="42">
        <v>39.362000000000002</v>
      </c>
      <c r="BR25" s="42">
        <v>40.081000000000003</v>
      </c>
      <c r="BS25" s="42">
        <v>40.798678361334311</v>
      </c>
      <c r="BT25" s="42">
        <v>41.496354080388798</v>
      </c>
      <c r="BU25" s="42">
        <v>42.183657923306974</v>
      </c>
      <c r="BV25" s="42">
        <v>42.859611803239723</v>
      </c>
      <c r="BW25" s="42">
        <v>43.524057796816528</v>
      </c>
      <c r="BX25" s="42">
        <v>44.176670376557752</v>
      </c>
      <c r="BY25" s="42">
        <v>44.815540008004511</v>
      </c>
      <c r="BZ25" s="42">
        <v>45.440540256607505</v>
      </c>
      <c r="CA25" s="42">
        <v>46.050577913964517</v>
      </c>
      <c r="CB25" s="42">
        <v>46.644721581180882</v>
      </c>
      <c r="CC25" s="42">
        <v>47.22163729655567</v>
      </c>
      <c r="CD25" s="42">
        <v>47.780005419058604</v>
      </c>
      <c r="CE25" s="42">
        <v>48.318797760609463</v>
      </c>
      <c r="CF25" s="42">
        <v>48.834942171227624</v>
      </c>
      <c r="CG25" s="42">
        <v>49.327249411456151</v>
      </c>
      <c r="CH25" s="42">
        <v>49.794615509008956</v>
      </c>
      <c r="CI25" s="42">
        <v>50.234115227940642</v>
      </c>
      <c r="CJ25" s="42">
        <v>50.644449192931809</v>
      </c>
      <c r="CK25" s="42">
        <v>51.022644436870863</v>
      </c>
      <c r="CL25" s="42">
        <v>51.367227362351791</v>
      </c>
      <c r="CM25" s="42">
        <v>51.677354020046749</v>
      </c>
      <c r="CN25" s="42">
        <v>51.951156105036439</v>
      </c>
      <c r="CO25" s="42">
        <v>52.188269342923029</v>
      </c>
      <c r="CP25" s="42">
        <v>52.389409986458965</v>
      </c>
      <c r="CQ25" s="42">
        <v>52.556102108323081</v>
      </c>
      <c r="CR25" s="42">
        <v>52.691189473644734</v>
      </c>
      <c r="CS25" s="42">
        <v>52.797505835085929</v>
      </c>
      <c r="CT25" s="42">
        <v>52.878367111224037</v>
      </c>
      <c r="CU25" s="42">
        <v>52.938297063397101</v>
      </c>
      <c r="CV25" s="42">
        <v>52.981202379119352</v>
      </c>
      <c r="CW25" s="42">
        <v>53.011176059950138</v>
      </c>
      <c r="CX25" s="42">
        <v>53.031313019534416</v>
      </c>
      <c r="CY25" s="42">
        <v>53.044315938125386</v>
      </c>
      <c r="CZ25" s="42">
        <v>53.052562107205254</v>
      </c>
      <c r="DA25" s="42">
        <v>53.052999999999997</v>
      </c>
      <c r="DB25" s="41"/>
      <c r="DC25" s="41"/>
      <c r="DD25" s="41"/>
    </row>
    <row r="26" spans="1:108"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1.9846161168272931</v>
      </c>
      <c r="AB26" s="42">
        <v>2.9694844313691346</v>
      </c>
      <c r="AC26" s="42">
        <v>3.9493398485663493</v>
      </c>
      <c r="AD26" s="42">
        <v>4.923</v>
      </c>
      <c r="AE26" s="42">
        <v>5.8940528648804094</v>
      </c>
      <c r="AF26" s="42">
        <v>6.8589206826746629</v>
      </c>
      <c r="AG26" s="42">
        <v>7.8178155810951839</v>
      </c>
      <c r="AH26" s="42">
        <v>8.7717085486569335</v>
      </c>
      <c r="AI26" s="42">
        <v>9.7205807242736988</v>
      </c>
      <c r="AJ26" s="42">
        <v>10.664461261944117</v>
      </c>
      <c r="AK26" s="42">
        <v>11.603331339977384</v>
      </c>
      <c r="AL26" s="42">
        <v>12.537229109586818</v>
      </c>
      <c r="AM26" s="42">
        <v>13.466088720135836</v>
      </c>
      <c r="AN26" s="42">
        <v>14.389939022424121</v>
      </c>
      <c r="AO26" s="42">
        <v>15.307733957913889</v>
      </c>
      <c r="AP26" s="42">
        <v>16.220530100780625</v>
      </c>
      <c r="AQ26" s="42">
        <v>17.128254100946464</v>
      </c>
      <c r="AR26" s="42">
        <v>18.030962237606676</v>
      </c>
      <c r="AS26" s="42">
        <v>18.927618589758673</v>
      </c>
      <c r="AT26" s="42">
        <v>19.819233275506473</v>
      </c>
      <c r="AU26" s="42">
        <v>20.70578014582566</v>
      </c>
      <c r="AV26" s="42">
        <v>21.586278450380824</v>
      </c>
      <c r="AW26" s="42">
        <v>22.461666703677341</v>
      </c>
      <c r="AX26" s="42">
        <v>23.33098238747316</v>
      </c>
      <c r="AY26" s="42">
        <v>24.186</v>
      </c>
      <c r="AZ26" s="42">
        <v>25.052190475601666</v>
      </c>
      <c r="BA26" s="42">
        <v>25.90407896658672</v>
      </c>
      <c r="BB26" s="42">
        <v>26.749893828857534</v>
      </c>
      <c r="BC26" s="42">
        <v>27.588549848536008</v>
      </c>
      <c r="BD26" s="42">
        <v>28.411999999999999</v>
      </c>
      <c r="BE26" s="42">
        <v>29.247533514507104</v>
      </c>
      <c r="BF26" s="42">
        <v>30.066839549003468</v>
      </c>
      <c r="BG26" s="42">
        <v>30.878953898591334</v>
      </c>
      <c r="BH26" s="42">
        <v>31.675000000000001</v>
      </c>
      <c r="BI26" s="42">
        <v>32.472999999999999</v>
      </c>
      <c r="BJ26" s="42">
        <v>33.262999999999998</v>
      </c>
      <c r="BK26" s="42">
        <v>34.045999999999999</v>
      </c>
      <c r="BL26" s="42">
        <v>34.820999999999998</v>
      </c>
      <c r="BM26" s="42">
        <v>35.588000000000001</v>
      </c>
      <c r="BN26" s="42">
        <v>36.345999999999997</v>
      </c>
      <c r="BO26" s="42">
        <v>37.095999999999997</v>
      </c>
      <c r="BP26" s="42">
        <v>37.835999999999999</v>
      </c>
      <c r="BQ26" s="42">
        <v>38.567999999999998</v>
      </c>
      <c r="BR26" s="42">
        <v>39.289000000000001</v>
      </c>
      <c r="BS26" s="42">
        <v>40.011374235009903</v>
      </c>
      <c r="BT26" s="42">
        <v>40.71299603516529</v>
      </c>
      <c r="BU26" s="42">
        <v>41.40324401704892</v>
      </c>
      <c r="BV26" s="42">
        <v>42.083140208253845</v>
      </c>
      <c r="BW26" s="42">
        <v>42.751525860649515</v>
      </c>
      <c r="BX26" s="42">
        <v>43.407073746678243</v>
      </c>
      <c r="BY26" s="42">
        <v>44.049874804340448</v>
      </c>
      <c r="BZ26" s="42">
        <v>44.677801938778195</v>
      </c>
      <c r="CA26" s="42">
        <v>45.290761454805299</v>
      </c>
      <c r="CB26" s="42">
        <v>45.887822311798651</v>
      </c>
      <c r="CC26" s="42">
        <v>46.467648803931269</v>
      </c>
      <c r="CD26" s="42">
        <v>47.028919620837009</v>
      </c>
      <c r="CE26" s="42">
        <v>47.569606427222475</v>
      </c>
      <c r="CF26" s="42">
        <v>48.088636696301386</v>
      </c>
      <c r="CG26" s="42">
        <v>48.583820200307457</v>
      </c>
      <c r="CH26" s="42">
        <v>49.053052423955911</v>
      </c>
      <c r="CI26" s="42">
        <v>49.495408521759096</v>
      </c>
      <c r="CJ26" s="42">
        <v>49.907587554900083</v>
      </c>
      <c r="CK26" s="42">
        <v>50.287616697447454</v>
      </c>
      <c r="CL26" s="42">
        <v>50.634025101150158</v>
      </c>
      <c r="CM26" s="42">
        <v>50.945969631660162</v>
      </c>
      <c r="CN26" s="42">
        <v>51.220582671840077</v>
      </c>
      <c r="CO26" s="42">
        <v>51.458503267390086</v>
      </c>
      <c r="CP26" s="42">
        <v>51.660456634249471</v>
      </c>
      <c r="CQ26" s="42">
        <v>51.827969582083973</v>
      </c>
      <c r="CR26" s="42">
        <v>51.962890282614296</v>
      </c>
      <c r="CS26" s="42">
        <v>52.069056842803306</v>
      </c>
      <c r="CT26" s="42">
        <v>52.150786831123625</v>
      </c>
      <c r="CU26" s="42">
        <v>52.210606744274209</v>
      </c>
      <c r="CV26" s="42">
        <v>52.25342278244176</v>
      </c>
      <c r="CW26" s="42">
        <v>52.283328432889341</v>
      </c>
      <c r="CX26" s="42">
        <v>52.303413882418447</v>
      </c>
      <c r="CY26" s="42">
        <v>52.31638025852007</v>
      </c>
      <c r="CZ26" s="42">
        <v>52.324601600560548</v>
      </c>
      <c r="DA26" s="42">
        <v>52.33</v>
      </c>
      <c r="DB26" s="41"/>
      <c r="DC26" s="41"/>
      <c r="DD26" s="41"/>
    </row>
    <row r="27" spans="1:108"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0.99478446854057989</v>
      </c>
      <c r="AB27" s="42">
        <v>1.9846259824322718</v>
      </c>
      <c r="AC27" s="42">
        <v>2.9694545316218917</v>
      </c>
      <c r="AD27" s="42">
        <v>3.948</v>
      </c>
      <c r="AE27" s="42">
        <v>4.9241138233160164</v>
      </c>
      <c r="AF27" s="42">
        <v>5.8939548378658158</v>
      </c>
      <c r="AG27" s="42">
        <v>6.8578230744726838</v>
      </c>
      <c r="AH27" s="42">
        <v>7.8166893701367108</v>
      </c>
      <c r="AI27" s="42">
        <v>8.770534765268108</v>
      </c>
      <c r="AJ27" s="42">
        <v>9.7193885661246728</v>
      </c>
      <c r="AK27" s="42">
        <v>10.66323185271777</v>
      </c>
      <c r="AL27" s="42">
        <v>11.602102975508572</v>
      </c>
      <c r="AM27" s="42">
        <v>12.535935739950119</v>
      </c>
      <c r="AN27" s="42">
        <v>13.463759147517777</v>
      </c>
      <c r="AO27" s="42">
        <v>14.386526899129249</v>
      </c>
      <c r="AP27" s="42">
        <v>15.304295864423313</v>
      </c>
      <c r="AQ27" s="42">
        <v>16.216992310245285</v>
      </c>
      <c r="AR27" s="42">
        <v>17.123672809713163</v>
      </c>
      <c r="AS27" s="42">
        <v>18.025301254223962</v>
      </c>
      <c r="AT27" s="42">
        <v>18.921887814724336</v>
      </c>
      <c r="AU27" s="42">
        <v>19.812406205624434</v>
      </c>
      <c r="AV27" s="42">
        <v>20.697875777121808</v>
      </c>
      <c r="AW27" s="42">
        <v>21.577234722608761</v>
      </c>
      <c r="AX27" s="42">
        <v>22.451520719594825</v>
      </c>
      <c r="AY27" s="42">
        <v>23.312999999999999</v>
      </c>
      <c r="AZ27" s="42">
        <v>24.181667223491942</v>
      </c>
      <c r="BA27" s="42">
        <v>25.037523796617585</v>
      </c>
      <c r="BB27" s="42">
        <v>25.887306356496961</v>
      </c>
      <c r="BC27" s="42">
        <v>26.730929244215471</v>
      </c>
      <c r="BD27" s="42">
        <v>27.56</v>
      </c>
      <c r="BE27" s="42">
        <v>28.397844931309571</v>
      </c>
      <c r="BF27" s="42">
        <v>29.221116006019514</v>
      </c>
      <c r="BG27" s="42">
        <v>30.038194394730734</v>
      </c>
      <c r="BH27" s="42">
        <v>30.84</v>
      </c>
      <c r="BI27" s="42">
        <v>31.641999999999999</v>
      </c>
      <c r="BJ27" s="42">
        <v>32.436999999999998</v>
      </c>
      <c r="BK27" s="42">
        <v>33.223999999999997</v>
      </c>
      <c r="BL27" s="42">
        <v>34.003</v>
      </c>
      <c r="BM27" s="42">
        <v>34.774000000000001</v>
      </c>
      <c r="BN27" s="42">
        <v>35.536000000000001</v>
      </c>
      <c r="BO27" s="42">
        <v>36.29</v>
      </c>
      <c r="BP27" s="42">
        <v>37.033999999999999</v>
      </c>
      <c r="BQ27" s="42">
        <v>37.768999999999998</v>
      </c>
      <c r="BR27" s="42">
        <v>38.494999999999997</v>
      </c>
      <c r="BS27" s="42">
        <v>39.218089445568609</v>
      </c>
      <c r="BT27" s="42">
        <v>39.923657044720159</v>
      </c>
      <c r="BU27" s="42">
        <v>40.617848873303217</v>
      </c>
      <c r="BV27" s="42">
        <v>41.300687073951771</v>
      </c>
      <c r="BW27" s="42">
        <v>41.972012069460071</v>
      </c>
      <c r="BX27" s="42">
        <v>42.631494923297552</v>
      </c>
      <c r="BY27" s="42">
        <v>43.277227048395815</v>
      </c>
      <c r="BZ27" s="42">
        <v>43.909080686133578</v>
      </c>
      <c r="CA27" s="42">
        <v>44.525961651993818</v>
      </c>
      <c r="CB27" s="42">
        <v>45.125939265499447</v>
      </c>
      <c r="CC27" s="42">
        <v>45.708676067572156</v>
      </c>
      <c r="CD27" s="42">
        <v>46.272849069775923</v>
      </c>
      <c r="CE27" s="42">
        <v>46.81642978883395</v>
      </c>
      <c r="CF27" s="42">
        <v>47.338345319182849</v>
      </c>
      <c r="CG27" s="42">
        <v>47.836404439576143</v>
      </c>
      <c r="CH27" s="42">
        <v>48.308502088889362</v>
      </c>
      <c r="CI27" s="42">
        <v>48.752713814135511</v>
      </c>
      <c r="CJ27" s="42">
        <v>49.166737104819866</v>
      </c>
      <c r="CK27" s="42">
        <v>49.548599276929821</v>
      </c>
      <c r="CL27" s="42">
        <v>49.896832245752961</v>
      </c>
      <c r="CM27" s="42">
        <v>50.209593696185024</v>
      </c>
      <c r="CN27" s="42">
        <v>50.486016702469044</v>
      </c>
      <c r="CO27" s="42">
        <v>50.72574364777401</v>
      </c>
      <c r="CP27" s="42">
        <v>50.928508758121623</v>
      </c>
      <c r="CQ27" s="42">
        <v>51.096841594484495</v>
      </c>
      <c r="CR27" s="42">
        <v>51.232594758230043</v>
      </c>
      <c r="CS27" s="42">
        <v>51.339610733403795</v>
      </c>
      <c r="CT27" s="42">
        <v>51.421208747005899</v>
      </c>
      <c r="CU27" s="42">
        <v>51.481918045407703</v>
      </c>
      <c r="CV27" s="42">
        <v>51.524644338918648</v>
      </c>
      <c r="CW27" s="42">
        <v>51.554481603046732</v>
      </c>
      <c r="CX27" s="42">
        <v>51.57451527301906</v>
      </c>
      <c r="CY27" s="42">
        <v>51.587444915440308</v>
      </c>
      <c r="CZ27" s="42">
        <v>51.595641300545836</v>
      </c>
      <c r="DA27" s="42">
        <v>51.603000000000002</v>
      </c>
      <c r="DB27" s="41"/>
      <c r="DC27" s="41"/>
      <c r="DD27" s="41"/>
    </row>
    <row r="28" spans="1:108"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0.99481446858948641</v>
      </c>
      <c r="AC28" s="42">
        <v>1.9846159045045777</v>
      </c>
      <c r="AD28" s="42">
        <v>2.9689999999999999</v>
      </c>
      <c r="AE28" s="42">
        <v>3.9492209811489229</v>
      </c>
      <c r="AF28" s="42">
        <v>4.9240349477785283</v>
      </c>
      <c r="AG28" s="42">
        <v>5.8938762791870705</v>
      </c>
      <c r="AH28" s="42">
        <v>6.8577156594766473</v>
      </c>
      <c r="AI28" s="42">
        <v>7.8165340296546972</v>
      </c>
      <c r="AJ28" s="42">
        <v>8.7703608496280889</v>
      </c>
      <c r="AK28" s="42">
        <v>9.7191771002130327</v>
      </c>
      <c r="AL28" s="42">
        <v>10.66302133293741</v>
      </c>
      <c r="AM28" s="42">
        <v>11.601827006204472</v>
      </c>
      <c r="AN28" s="42">
        <v>12.534623273540717</v>
      </c>
      <c r="AO28" s="42">
        <v>13.462363593123507</v>
      </c>
      <c r="AP28" s="42">
        <v>14.385105132752074</v>
      </c>
      <c r="AQ28" s="42">
        <v>15.302773772697963</v>
      </c>
      <c r="AR28" s="42">
        <v>16.214426382684998</v>
      </c>
      <c r="AS28" s="42">
        <v>17.121026664797284</v>
      </c>
      <c r="AT28" s="42">
        <v>18.022584843306479</v>
      </c>
      <c r="AU28" s="42">
        <v>18.918074494810643</v>
      </c>
      <c r="AV28" s="42">
        <v>19.808515070958016</v>
      </c>
      <c r="AW28" s="42">
        <v>20.692844441096533</v>
      </c>
      <c r="AX28" s="42">
        <v>21.571100480274225</v>
      </c>
      <c r="AY28" s="42">
        <v>22.434999999999999</v>
      </c>
      <c r="AZ28" s="42">
        <v>23.311184837762966</v>
      </c>
      <c r="BA28" s="42">
        <v>24.172009201664256</v>
      </c>
      <c r="BB28" s="42">
        <v>25.026759164277017</v>
      </c>
      <c r="BC28" s="42">
        <v>25.874348617587593</v>
      </c>
      <c r="BD28" s="42">
        <v>26.704999999999998</v>
      </c>
      <c r="BE28" s="42">
        <v>27.550195705253632</v>
      </c>
      <c r="BF28" s="42">
        <v>28.378431501043725</v>
      </c>
      <c r="BG28" s="42">
        <v>29.199473600606321</v>
      </c>
      <c r="BH28" s="42">
        <v>30.001999999999999</v>
      </c>
      <c r="BI28" s="42">
        <v>30.808</v>
      </c>
      <c r="BJ28" s="42">
        <v>31.606999999999999</v>
      </c>
      <c r="BK28" s="42">
        <v>32.398000000000003</v>
      </c>
      <c r="BL28" s="42">
        <v>33.180999999999997</v>
      </c>
      <c r="BM28" s="42">
        <v>33.956000000000003</v>
      </c>
      <c r="BN28" s="42">
        <v>34.722000000000001</v>
      </c>
      <c r="BO28" s="42">
        <v>35.478999999999999</v>
      </c>
      <c r="BP28" s="42">
        <v>36.228000000000002</v>
      </c>
      <c r="BQ28" s="42">
        <v>36.966999999999999</v>
      </c>
      <c r="BR28" s="42">
        <v>37.695999999999998</v>
      </c>
      <c r="BS28" s="42">
        <v>38.425838570748596</v>
      </c>
      <c r="BT28" s="42">
        <v>39.134351474117736</v>
      </c>
      <c r="BU28" s="42">
        <v>39.83248663679997</v>
      </c>
      <c r="BV28" s="42">
        <v>40.519266317520341</v>
      </c>
      <c r="BW28" s="42">
        <v>41.194530102429617</v>
      </c>
      <c r="BX28" s="42">
        <v>41.856947330423857</v>
      </c>
      <c r="BY28" s="42">
        <v>42.505609893701305</v>
      </c>
      <c r="BZ28" s="42">
        <v>43.140389363818095</v>
      </c>
      <c r="CA28" s="42">
        <v>43.760191062459462</v>
      </c>
      <c r="CB28" s="42">
        <v>44.364084672581988</v>
      </c>
      <c r="CC28" s="42">
        <v>44.950730965851307</v>
      </c>
      <c r="CD28" s="42">
        <v>45.517805260443133</v>
      </c>
      <c r="CE28" s="42">
        <v>46.064278923746372</v>
      </c>
      <c r="CF28" s="42">
        <v>46.589078667962816</v>
      </c>
      <c r="CG28" s="42">
        <v>47.09001226929675</v>
      </c>
      <c r="CH28" s="42">
        <v>47.564974115801284</v>
      </c>
      <c r="CI28" s="42">
        <v>48.011040150572988</v>
      </c>
      <c r="CJ28" s="42">
        <v>48.427906277092205</v>
      </c>
      <c r="CK28" s="42">
        <v>48.81159995456067</v>
      </c>
      <c r="CL28" s="42">
        <v>49.161655887031749</v>
      </c>
      <c r="CM28" s="42">
        <v>49.47623258612353</v>
      </c>
      <c r="CN28" s="42">
        <v>49.754463823770763</v>
      </c>
      <c r="CO28" s="42">
        <v>49.994995351077669</v>
      </c>
      <c r="CP28" s="42">
        <v>50.198570486397635</v>
      </c>
      <c r="CQ28" s="42">
        <v>50.367721567125727</v>
      </c>
      <c r="CR28" s="42">
        <v>50.504305664712447</v>
      </c>
      <c r="CS28" s="42">
        <v>50.612169680242594</v>
      </c>
      <c r="CT28" s="42">
        <v>50.694634514383843</v>
      </c>
      <c r="CU28" s="42">
        <v>50.755232188280551</v>
      </c>
      <c r="CV28" s="42">
        <v>50.79886791789302</v>
      </c>
      <c r="CW28" s="42">
        <v>50.828636171431171</v>
      </c>
      <c r="CX28" s="42">
        <v>50.848617589172548</v>
      </c>
      <c r="CY28" s="42">
        <v>50.861510162586839</v>
      </c>
      <c r="CZ28" s="42">
        <v>50.869681362935879</v>
      </c>
      <c r="DA28" s="42">
        <v>50.872999999999998</v>
      </c>
      <c r="DB28" s="41"/>
      <c r="DC28" s="41"/>
      <c r="DD28" s="41"/>
    </row>
    <row r="29" spans="1:108"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0.99477433808106996</v>
      </c>
      <c r="AD29" s="42">
        <v>1.984</v>
      </c>
      <c r="AE29" s="42">
        <v>2.9693252305501012</v>
      </c>
      <c r="AF29" s="42">
        <v>3.9491121646628033</v>
      </c>
      <c r="AG29" s="42">
        <v>4.9239266061950282</v>
      </c>
      <c r="AH29" s="42">
        <v>5.8927390864379632</v>
      </c>
      <c r="AI29" s="42">
        <v>6.8565304470528767</v>
      </c>
      <c r="AJ29" s="42">
        <v>7.8153303015082063</v>
      </c>
      <c r="AK29" s="42">
        <v>8.7691195314815058</v>
      </c>
      <c r="AL29" s="42">
        <v>9.7179368894528526</v>
      </c>
      <c r="AM29" s="42">
        <v>10.66071548697335</v>
      </c>
      <c r="AN29" s="42">
        <v>11.598484629534038</v>
      </c>
      <c r="AO29" s="42">
        <v>12.531197532710179</v>
      </c>
      <c r="AP29" s="42">
        <v>13.45891166229166</v>
      </c>
      <c r="AQ29" s="42">
        <v>14.380552512196395</v>
      </c>
      <c r="AR29" s="42">
        <v>15.297177248585136</v>
      </c>
      <c r="AS29" s="42">
        <v>16.208749384336869</v>
      </c>
      <c r="AT29" s="42">
        <v>17.1142791970179</v>
      </c>
      <c r="AU29" s="42">
        <v>18.01474012549269</v>
      </c>
      <c r="AV29" s="42">
        <v>18.90915172280237</v>
      </c>
      <c r="AW29" s="42">
        <v>19.798451534435067</v>
      </c>
      <c r="AX29" s="42">
        <v>20.681677632864801</v>
      </c>
      <c r="AY29" s="42">
        <v>21.550999999999998</v>
      </c>
      <c r="AZ29" s="42">
        <v>22.429699879336397</v>
      </c>
      <c r="BA29" s="42">
        <v>23.294492052355885</v>
      </c>
      <c r="BB29" s="42">
        <v>24.15320943626557</v>
      </c>
      <c r="BC29" s="42">
        <v>25.005765474208491</v>
      </c>
      <c r="BD29" s="42">
        <v>25.843</v>
      </c>
      <c r="BE29" s="42">
        <v>26.690544001512574</v>
      </c>
      <c r="BF29" s="42">
        <v>27.5227445384735</v>
      </c>
      <c r="BG29" s="42">
        <v>28.34775036955347</v>
      </c>
      <c r="BH29" s="42">
        <v>29.158000000000001</v>
      </c>
      <c r="BI29" s="42">
        <v>29.968</v>
      </c>
      <c r="BJ29" s="42">
        <v>30.771000000000001</v>
      </c>
      <c r="BK29" s="42">
        <v>31.567</v>
      </c>
      <c r="BL29" s="42">
        <v>32.353999999999999</v>
      </c>
      <c r="BM29" s="42">
        <v>33.133000000000003</v>
      </c>
      <c r="BN29" s="42">
        <v>33.902999999999999</v>
      </c>
      <c r="BO29" s="42">
        <v>34.664000000000001</v>
      </c>
      <c r="BP29" s="42">
        <v>35.415999999999997</v>
      </c>
      <c r="BQ29" s="42">
        <v>36.158999999999999</v>
      </c>
      <c r="BR29" s="42">
        <v>36.892000000000003</v>
      </c>
      <c r="BS29" s="42">
        <v>37.622585560871272</v>
      </c>
      <c r="BT29" s="42">
        <v>38.335043799606261</v>
      </c>
      <c r="BU29" s="42">
        <v>39.037122328657837</v>
      </c>
      <c r="BV29" s="42">
        <v>39.727843522776034</v>
      </c>
      <c r="BW29" s="42">
        <v>40.406046131944592</v>
      </c>
      <c r="BX29" s="42">
        <v>41.072397771468289</v>
      </c>
      <c r="BY29" s="42">
        <v>41.724990812539097</v>
      </c>
      <c r="BZ29" s="42">
        <v>42.362696157271984</v>
      </c>
      <c r="CA29" s="42">
        <v>42.985418633835714</v>
      </c>
      <c r="CB29" s="42">
        <v>43.592228288413502</v>
      </c>
      <c r="CC29" s="42">
        <v>44.181784124422514</v>
      </c>
      <c r="CD29" s="42">
        <v>44.751759767614537</v>
      </c>
      <c r="CE29" s="42">
        <v>45.301126436129259</v>
      </c>
      <c r="CF29" s="42">
        <v>45.828810460151317</v>
      </c>
      <c r="CG29" s="42">
        <v>46.331618613906677</v>
      </c>
      <c r="CH29" s="42">
        <v>46.808444734939684</v>
      </c>
      <c r="CI29" s="42">
        <v>47.257365162204977</v>
      </c>
      <c r="CJ29" s="42">
        <v>47.676074214061146</v>
      </c>
      <c r="CK29" s="42">
        <v>48.062599492842686</v>
      </c>
      <c r="CL29" s="42">
        <v>48.41447848978062</v>
      </c>
      <c r="CM29" s="42">
        <v>48.730870542744583</v>
      </c>
      <c r="CN29" s="42">
        <v>49.009910120963731</v>
      </c>
      <c r="CO29" s="42">
        <v>49.251246341559501</v>
      </c>
      <c r="CP29" s="42">
        <v>49.456631610039075</v>
      </c>
      <c r="CQ29" s="42">
        <v>49.626601038638846</v>
      </c>
      <c r="CR29" s="42">
        <v>49.764016166346785</v>
      </c>
      <c r="CS29" s="42">
        <v>49.872728308771535</v>
      </c>
      <c r="CT29" s="42">
        <v>49.955060039295155</v>
      </c>
      <c r="CU29" s="42">
        <v>50.016546152254854</v>
      </c>
      <c r="CV29" s="42">
        <v>50.060091369543301</v>
      </c>
      <c r="CW29" s="42">
        <v>50.090790651791778</v>
      </c>
      <c r="CX29" s="42">
        <v>50.110719847058881</v>
      </c>
      <c r="CY29" s="42">
        <v>50.123575372576333</v>
      </c>
      <c r="CZ29" s="42">
        <v>50.131721402511133</v>
      </c>
      <c r="DA29" s="42">
        <v>50.137999999999998</v>
      </c>
      <c r="DB29" s="41"/>
      <c r="DC29" s="41"/>
      <c r="DD29" s="41"/>
    </row>
    <row r="30" spans="1:108"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0.99473417887993953</v>
      </c>
      <c r="AE30" s="42">
        <v>1.9844960021273517</v>
      </c>
      <c r="AF30" s="42">
        <v>2.9692555514163352</v>
      </c>
      <c r="AG30" s="42">
        <v>3.9490427526244223</v>
      </c>
      <c r="AH30" s="42">
        <v>4.9238279822403452</v>
      </c>
      <c r="AI30" s="42">
        <v>5.8925919812844558</v>
      </c>
      <c r="AJ30" s="42">
        <v>6.8563645187880864</v>
      </c>
      <c r="AK30" s="42">
        <v>7.81512637599808</v>
      </c>
      <c r="AL30" s="42">
        <v>8.7689165089656758</v>
      </c>
      <c r="AM30" s="42">
        <v>9.7166676778693937</v>
      </c>
      <c r="AN30" s="42">
        <v>10.659409342145331</v>
      </c>
      <c r="AO30" s="42">
        <v>11.597094471604885</v>
      </c>
      <c r="AP30" s="42">
        <v>12.529780833912223</v>
      </c>
      <c r="AQ30" s="42">
        <v>13.456393531596401</v>
      </c>
      <c r="AR30" s="42">
        <v>14.377990031118465</v>
      </c>
      <c r="AS30" s="42">
        <v>15.293533653686435</v>
      </c>
      <c r="AT30" s="42">
        <v>16.204034730855835</v>
      </c>
      <c r="AU30" s="42">
        <v>17.109466561962481</v>
      </c>
      <c r="AV30" s="42">
        <v>18.008848802761843</v>
      </c>
      <c r="AW30" s="42">
        <v>18.902118670661427</v>
      </c>
      <c r="AX30" s="42">
        <v>19.790314438134281</v>
      </c>
      <c r="AY30" s="42">
        <v>20.664000000000001</v>
      </c>
      <c r="AZ30" s="42">
        <v>21.548273764114168</v>
      </c>
      <c r="BA30" s="42">
        <v>22.418033326717595</v>
      </c>
      <c r="BB30" s="42">
        <v>23.281717707335581</v>
      </c>
      <c r="BC30" s="42">
        <v>24.13823989441822</v>
      </c>
      <c r="BD30" s="42">
        <v>24.978999999999999</v>
      </c>
      <c r="BE30" s="42">
        <v>25.83194896783338</v>
      </c>
      <c r="BF30" s="42">
        <v>26.668113786447229</v>
      </c>
      <c r="BG30" s="42">
        <v>27.498082876368144</v>
      </c>
      <c r="BH30" s="42">
        <v>28.311</v>
      </c>
      <c r="BI30" s="42">
        <v>29.125</v>
      </c>
      <c r="BJ30" s="42">
        <v>29.933</v>
      </c>
      <c r="BK30" s="42">
        <v>30.731999999999999</v>
      </c>
      <c r="BL30" s="42">
        <v>31.523</v>
      </c>
      <c r="BM30" s="42">
        <v>32.305999999999997</v>
      </c>
      <c r="BN30" s="42">
        <v>33.081000000000003</v>
      </c>
      <c r="BO30" s="42">
        <v>33.845999999999997</v>
      </c>
      <c r="BP30" s="42">
        <v>34.601999999999997</v>
      </c>
      <c r="BQ30" s="42">
        <v>35.348999999999997</v>
      </c>
      <c r="BR30" s="42">
        <v>36.085999999999999</v>
      </c>
      <c r="BS30" s="42">
        <v>36.821381384410408</v>
      </c>
      <c r="BT30" s="42">
        <v>37.537784246083184</v>
      </c>
      <c r="BU30" s="42">
        <v>38.242805403414721</v>
      </c>
      <c r="BV30" s="42">
        <v>38.936467348692119</v>
      </c>
      <c r="BW30" s="42">
        <v>39.618607984834583</v>
      </c>
      <c r="BX30" s="42">
        <v>40.287893181092556</v>
      </c>
      <c r="BY30" s="42">
        <v>40.94341579389431</v>
      </c>
      <c r="BZ30" s="42">
        <v>41.58504604718906</v>
      </c>
      <c r="CA30" s="42">
        <v>42.211688269197175</v>
      </c>
      <c r="CB30" s="42">
        <v>42.821412874062396</v>
      </c>
      <c r="CC30" s="42">
        <v>43.413877073908317</v>
      </c>
      <c r="CD30" s="42">
        <v>43.986752780005972</v>
      </c>
      <c r="CE30" s="42">
        <v>44.539011059300677</v>
      </c>
      <c r="CF30" s="42">
        <v>45.069577854981205</v>
      </c>
      <c r="CG30" s="42">
        <v>45.575258926236714</v>
      </c>
      <c r="CH30" s="42">
        <v>46.054947552928191</v>
      </c>
      <c r="CI30" s="42">
        <v>46.505720475027417</v>
      </c>
      <c r="CJ30" s="42">
        <v>46.926270405112795</v>
      </c>
      <c r="CK30" s="42">
        <v>47.314625090517019</v>
      </c>
      <c r="CL30" s="42">
        <v>47.668324845973238</v>
      </c>
      <c r="CM30" s="42">
        <v>47.986529846370885</v>
      </c>
      <c r="CN30" s="42">
        <v>48.267375267321178</v>
      </c>
      <c r="CO30" s="42">
        <v>48.510513635831089</v>
      </c>
      <c r="CP30" s="42">
        <v>48.716706562991774</v>
      </c>
      <c r="CQ30" s="42">
        <v>48.887491972044643</v>
      </c>
      <c r="CR30" s="42">
        <v>49.025735927739241</v>
      </c>
      <c r="CS30" s="42">
        <v>49.134294217741221</v>
      </c>
      <c r="CT30" s="42">
        <v>49.217491109947055</v>
      </c>
      <c r="CU30" s="42">
        <v>49.278864208028978</v>
      </c>
      <c r="CV30" s="42">
        <v>49.322317733373005</v>
      </c>
      <c r="CW30" s="42">
        <v>49.352947145449335</v>
      </c>
      <c r="CX30" s="42">
        <v>49.372823437642069</v>
      </c>
      <c r="CY30" s="42">
        <v>49.385641432428379</v>
      </c>
      <c r="CZ30" s="42">
        <v>49.39376196391035</v>
      </c>
      <c r="DA30" s="42">
        <v>49.4</v>
      </c>
      <c r="DB30" s="41"/>
      <c r="DC30" s="41"/>
      <c r="DD30" s="41"/>
    </row>
    <row r="31" spans="1:108"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0.99473409392800205</v>
      </c>
      <c r="AF31" s="42">
        <v>1.9844659018599291</v>
      </c>
      <c r="AG31" s="42">
        <v>2.9692255080918342</v>
      </c>
      <c r="AH31" s="42">
        <v>3.9489831322945643</v>
      </c>
      <c r="AI31" s="42">
        <v>4.9227194135372727</v>
      </c>
      <c r="AJ31" s="42">
        <v>5.8914642784395168</v>
      </c>
      <c r="AK31" s="42">
        <v>6.8551984065098885</v>
      </c>
      <c r="AL31" s="42">
        <v>7.8139609600211477</v>
      </c>
      <c r="AM31" s="42">
        <v>8.7666843432045898</v>
      </c>
      <c r="AN31" s="42">
        <v>9.7143981714456356</v>
      </c>
      <c r="AO31" s="42">
        <v>10.657055165592121</v>
      </c>
      <c r="AP31" s="42">
        <v>11.594713399112715</v>
      </c>
      <c r="AQ31" s="42">
        <v>12.526297578051967</v>
      </c>
      <c r="AR31" s="42">
        <v>13.452865473080948</v>
      </c>
      <c r="AS31" s="42">
        <v>14.373380211241274</v>
      </c>
      <c r="AT31" s="42">
        <v>15.288852178780591</v>
      </c>
      <c r="AU31" s="42">
        <v>16.198254533689493</v>
      </c>
      <c r="AV31" s="42">
        <v>17.102607035775062</v>
      </c>
      <c r="AW31" s="42">
        <v>18.000846570092797</v>
      </c>
      <c r="AX31" s="42">
        <v>18.893011611718606</v>
      </c>
      <c r="AY31" s="42">
        <v>19.773</v>
      </c>
      <c r="AZ31" s="42">
        <v>20.660907198021199</v>
      </c>
      <c r="BA31" s="42">
        <v>21.534633725641275</v>
      </c>
      <c r="BB31" s="42">
        <v>22.402284673285269</v>
      </c>
      <c r="BC31" s="42">
        <v>23.263772568790529</v>
      </c>
      <c r="BD31" s="42">
        <v>24.111000000000001</v>
      </c>
      <c r="BE31" s="42">
        <v>24.966411284070414</v>
      </c>
      <c r="BF31" s="42">
        <v>25.807539919306571</v>
      </c>
      <c r="BG31" s="42">
        <v>26.641471789721432</v>
      </c>
      <c r="BH31" s="42">
        <v>27.46</v>
      </c>
      <c r="BI31" s="42">
        <v>28.279</v>
      </c>
      <c r="BJ31" s="42">
        <v>29.091000000000001</v>
      </c>
      <c r="BK31" s="42">
        <v>29.893999999999998</v>
      </c>
      <c r="BL31" s="42">
        <v>30.69</v>
      </c>
      <c r="BM31" s="42">
        <v>31.477</v>
      </c>
      <c r="BN31" s="42">
        <v>32.255000000000003</v>
      </c>
      <c r="BO31" s="42">
        <v>33.024000000000001</v>
      </c>
      <c r="BP31" s="42">
        <v>33.783999999999999</v>
      </c>
      <c r="BQ31" s="42">
        <v>34.534999999999997</v>
      </c>
      <c r="BR31" s="42">
        <v>35.276000000000003</v>
      </c>
      <c r="BS31" s="42">
        <v>36.016226627206379</v>
      </c>
      <c r="BT31" s="42">
        <v>36.736573390842118</v>
      </c>
      <c r="BU31" s="42">
        <v>37.445536429509559</v>
      </c>
      <c r="BV31" s="42">
        <v>38.143138354563185</v>
      </c>
      <c r="BW31" s="42">
        <v>38.829216210829379</v>
      </c>
      <c r="BX31" s="42">
        <v>39.502434098771715</v>
      </c>
      <c r="BY31" s="42">
        <v>40.161885366372253</v>
      </c>
      <c r="BZ31" s="42">
        <v>40.806439550585139</v>
      </c>
      <c r="CA31" s="42">
        <v>41.436000473173337</v>
      </c>
      <c r="CB31" s="42">
        <v>42.049638921031736</v>
      </c>
      <c r="CC31" s="42">
        <v>42.645010291668846</v>
      </c>
      <c r="CD31" s="42">
        <v>43.221784759553444</v>
      </c>
      <c r="CE31" s="42">
        <v>43.776933238468025</v>
      </c>
      <c r="CF31" s="42">
        <v>44.309381279567077</v>
      </c>
      <c r="CG31" s="42">
        <v>44.81793361378778</v>
      </c>
      <c r="CH31" s="42">
        <v>45.299482956047086</v>
      </c>
      <c r="CI31" s="42">
        <v>45.75310645255491</v>
      </c>
      <c r="CJ31" s="42">
        <v>46.176495189203223</v>
      </c>
      <c r="CK31" s="42">
        <v>46.566677060210679</v>
      </c>
      <c r="CL31" s="42">
        <v>46.922195240572798</v>
      </c>
      <c r="CM31" s="42">
        <v>47.242210753096288</v>
      </c>
      <c r="CN31" s="42">
        <v>47.524859488971096</v>
      </c>
      <c r="CO31" s="42">
        <v>47.76879742948428</v>
      </c>
      <c r="CP31" s="42">
        <v>47.975795511161991</v>
      </c>
      <c r="CQ31" s="42">
        <v>48.147394504848137</v>
      </c>
      <c r="CR31" s="42">
        <v>48.286465059976457</v>
      </c>
      <c r="CS31" s="42">
        <v>48.395867494493011</v>
      </c>
      <c r="CT31" s="42">
        <v>48.478927792870195</v>
      </c>
      <c r="CU31" s="42">
        <v>48.540186404691063</v>
      </c>
      <c r="CV31" s="42">
        <v>48.584547044318697</v>
      </c>
      <c r="CW31" s="42">
        <v>48.61510567655678</v>
      </c>
      <c r="CX31" s="42">
        <v>48.635928376910094</v>
      </c>
      <c r="CY31" s="42">
        <v>48.648708352338524</v>
      </c>
      <c r="CZ31" s="42">
        <v>48.656803053393723</v>
      </c>
      <c r="DA31" s="42">
        <v>48.661000000000001</v>
      </c>
      <c r="DB31" s="41"/>
      <c r="DC31" s="41"/>
      <c r="DD31" s="41"/>
    </row>
    <row r="32" spans="1:108"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0.99470391926824375</v>
      </c>
      <c r="AG32" s="42">
        <v>1.9844357839946238</v>
      </c>
      <c r="AH32" s="42">
        <v>2.9691656561993964</v>
      </c>
      <c r="AI32" s="42">
        <v>3.948874072459156</v>
      </c>
      <c r="AJ32" s="42">
        <v>4.92259111781848</v>
      </c>
      <c r="AK32" s="42">
        <v>5.8912973695074777</v>
      </c>
      <c r="AL32" s="42">
        <v>6.8550321971154675</v>
      </c>
      <c r="AM32" s="42">
        <v>7.8137276470364405</v>
      </c>
      <c r="AN32" s="42">
        <v>8.7664134914332283</v>
      </c>
      <c r="AO32" s="42">
        <v>9.7140422008681107</v>
      </c>
      <c r="AP32" s="42">
        <v>10.656672156238081</v>
      </c>
      <c r="AQ32" s="42">
        <v>11.593227664997853</v>
      </c>
      <c r="AR32" s="42">
        <v>12.524766803643871</v>
      </c>
      <c r="AS32" s="42">
        <v>13.450252504020327</v>
      </c>
      <c r="AT32" s="42">
        <v>14.370695207357402</v>
      </c>
      <c r="AU32" s="42">
        <v>15.285067929549927</v>
      </c>
      <c r="AV32" s="42">
        <v>16.194390535009109</v>
      </c>
      <c r="AW32" s="42">
        <v>17.097599574673652</v>
      </c>
      <c r="AX32" s="42">
        <v>17.994733727298151</v>
      </c>
      <c r="AY32" s="42">
        <v>18.878</v>
      </c>
      <c r="AZ32" s="42">
        <v>19.770565235465718</v>
      </c>
      <c r="BA32" s="42">
        <v>20.64925855268665</v>
      </c>
      <c r="BB32" s="42">
        <v>21.521875889827541</v>
      </c>
      <c r="BC32" s="42">
        <v>22.387329311667113</v>
      </c>
      <c r="BD32" s="42">
        <v>23.239000000000001</v>
      </c>
      <c r="BE32" s="42">
        <v>24.09889729520998</v>
      </c>
      <c r="BF32" s="42">
        <v>24.943989554934671</v>
      </c>
      <c r="BG32" s="42">
        <v>25.781884008207889</v>
      </c>
      <c r="BH32" s="42">
        <v>26.605</v>
      </c>
      <c r="BI32" s="42">
        <v>27.428999999999998</v>
      </c>
      <c r="BJ32" s="42">
        <v>28.245000000000001</v>
      </c>
      <c r="BK32" s="42">
        <v>29.053000000000001</v>
      </c>
      <c r="BL32" s="42">
        <v>29.852</v>
      </c>
      <c r="BM32" s="42">
        <v>30.643999999999998</v>
      </c>
      <c r="BN32" s="42">
        <v>31.425999999999998</v>
      </c>
      <c r="BO32" s="42">
        <v>32.198999999999998</v>
      </c>
      <c r="BP32" s="42">
        <v>32.963999999999999</v>
      </c>
      <c r="BQ32" s="42">
        <v>33.718000000000004</v>
      </c>
      <c r="BR32" s="42">
        <v>34.463000000000001</v>
      </c>
      <c r="BS32" s="42">
        <v>35.205092288244451</v>
      </c>
      <c r="BT32" s="42">
        <v>35.929382655962527</v>
      </c>
      <c r="BU32" s="42">
        <v>36.642287267355741</v>
      </c>
      <c r="BV32" s="42">
        <v>37.343828853478144</v>
      </c>
      <c r="BW32" s="42">
        <v>38.032843596506879</v>
      </c>
      <c r="BX32" s="42">
        <v>38.708993818726377</v>
      </c>
      <c r="BY32" s="42">
        <v>39.371373362282625</v>
      </c>
      <c r="BZ32" s="42">
        <v>40.019851073486763</v>
      </c>
      <c r="CA32" s="42">
        <v>40.652330264955069</v>
      </c>
      <c r="CB32" s="42">
        <v>41.268882098312879</v>
      </c>
      <c r="CC32" s="42">
        <v>41.867160146818001</v>
      </c>
      <c r="CD32" s="42">
        <v>42.446832838914553</v>
      </c>
      <c r="CE32" s="42">
        <v>43.00487093440892</v>
      </c>
      <c r="CF32" s="42">
        <v>43.540199590339569</v>
      </c>
      <c r="CG32" s="42">
        <v>44.051622503931732</v>
      </c>
      <c r="CH32" s="42">
        <v>44.536031822158435</v>
      </c>
      <c r="CI32" s="42">
        <v>44.992505099624857</v>
      </c>
      <c r="CJ32" s="42">
        <v>45.417731786898827</v>
      </c>
      <c r="CK32" s="42">
        <v>45.809739925864939</v>
      </c>
      <c r="CL32" s="42">
        <v>46.167075566969054</v>
      </c>
      <c r="CM32" s="42">
        <v>46.488900585437662</v>
      </c>
      <c r="CN32" s="42">
        <v>46.772351591839069</v>
      </c>
      <c r="CO32" s="42">
        <v>47.018088040082723</v>
      </c>
      <c r="CP32" s="42">
        <v>47.226890241647787</v>
      </c>
      <c r="CQ32" s="42">
        <v>47.399301830101479</v>
      </c>
      <c r="CR32" s="42">
        <v>47.53919806390639</v>
      </c>
      <c r="CS32" s="42">
        <v>47.649443815344782</v>
      </c>
      <c r="CT32" s="42">
        <v>47.733366794579979</v>
      </c>
      <c r="CU32" s="42">
        <v>47.795510312217651</v>
      </c>
      <c r="CV32" s="42">
        <v>47.839777572905682</v>
      </c>
      <c r="CW32" s="42">
        <v>47.870265049464521</v>
      </c>
      <c r="CX32" s="42">
        <v>47.891033873405704</v>
      </c>
      <c r="CY32" s="42">
        <v>47.904775627593438</v>
      </c>
      <c r="CZ32" s="42">
        <v>47.91284436106227</v>
      </c>
      <c r="DA32" s="42">
        <v>47.918999999999997</v>
      </c>
      <c r="DB32" s="41"/>
      <c r="DC32" s="41"/>
      <c r="DD32" s="41"/>
    </row>
    <row r="33" spans="1:108"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0.994703815706793</v>
      </c>
      <c r="AH33" s="42">
        <v>1.9844056282832387</v>
      </c>
      <c r="AI33" s="42">
        <v>2.9690858706772434</v>
      </c>
      <c r="AJ33" s="42">
        <v>3.9487747881145419</v>
      </c>
      <c r="AK33" s="42">
        <v>4.9224528544130068</v>
      </c>
      <c r="AL33" s="42">
        <v>5.8911596487766174</v>
      </c>
      <c r="AM33" s="42">
        <v>6.8548268557954355</v>
      </c>
      <c r="AN33" s="42">
        <v>7.8124844061475835</v>
      </c>
      <c r="AO33" s="42">
        <v>8.7650845173353744</v>
      </c>
      <c r="AP33" s="42">
        <v>9.7126858810919572</v>
      </c>
      <c r="AQ33" s="42">
        <v>10.654212401863854</v>
      </c>
      <c r="AR33" s="42">
        <v>11.590722465362951</v>
      </c>
      <c r="AS33" s="42">
        <v>12.521178806072253</v>
      </c>
      <c r="AT33" s="42">
        <v>13.446591920813963</v>
      </c>
      <c r="AU33" s="42">
        <v>14.365934681812014</v>
      </c>
      <c r="AV33" s="42">
        <v>15.279227059241274</v>
      </c>
      <c r="AW33" s="42">
        <v>16.187405266219972</v>
      </c>
      <c r="AX33" s="42">
        <v>17.089508187439169</v>
      </c>
      <c r="AY33" s="42">
        <v>17.978000000000002</v>
      </c>
      <c r="AZ33" s="42">
        <v>18.875274907166798</v>
      </c>
      <c r="BA33" s="42">
        <v>19.758934645851948</v>
      </c>
      <c r="BB33" s="42">
        <v>20.635517999917944</v>
      </c>
      <c r="BC33" s="42">
        <v>21.505936565951902</v>
      </c>
      <c r="BD33" s="42">
        <v>22.361999999999998</v>
      </c>
      <c r="BE33" s="42">
        <v>23.226433033697788</v>
      </c>
      <c r="BF33" s="42">
        <v>24.076488514689167</v>
      </c>
      <c r="BG33" s="42">
        <v>24.919345136052424</v>
      </c>
      <c r="BH33" s="42">
        <v>25.747</v>
      </c>
      <c r="BI33" s="42">
        <v>26.574000000000002</v>
      </c>
      <c r="BJ33" s="42">
        <v>27.395</v>
      </c>
      <c r="BK33" s="42">
        <v>28.207000000000001</v>
      </c>
      <c r="BL33" s="42">
        <v>29.010999999999999</v>
      </c>
      <c r="BM33" s="42">
        <v>29.806000000000001</v>
      </c>
      <c r="BN33" s="42">
        <v>30.593</v>
      </c>
      <c r="BO33" s="42">
        <v>31.37</v>
      </c>
      <c r="BP33" s="42">
        <v>32.137999999999998</v>
      </c>
      <c r="BQ33" s="42">
        <v>32.896999999999998</v>
      </c>
      <c r="BR33" s="42">
        <v>33.646000000000001</v>
      </c>
      <c r="BS33" s="42">
        <v>34.394000800061683</v>
      </c>
      <c r="BT33" s="42">
        <v>35.122234146714419</v>
      </c>
      <c r="BU33" s="42">
        <v>35.839079683168166</v>
      </c>
      <c r="BV33" s="42">
        <v>36.544560261503449</v>
      </c>
      <c r="BW33" s="42">
        <v>37.237511191685684</v>
      </c>
      <c r="BX33" s="42">
        <v>37.917592998109107</v>
      </c>
      <c r="BY33" s="42">
        <v>38.583900022561394</v>
      </c>
      <c r="BZ33" s="42">
        <v>39.235300413054922</v>
      </c>
      <c r="CA33" s="42">
        <v>39.871696967415438</v>
      </c>
      <c r="CB33" s="42">
        <v>40.491161226152556</v>
      </c>
      <c r="CC33" s="42">
        <v>41.093344918051635</v>
      </c>
      <c r="CD33" s="42">
        <v>41.675914706177473</v>
      </c>
      <c r="CE33" s="42">
        <v>42.236841194653501</v>
      </c>
      <c r="CF33" s="42">
        <v>42.775049142033431</v>
      </c>
      <c r="CG33" s="42">
        <v>43.289341200371837</v>
      </c>
      <c r="CH33" s="42">
        <v>43.776608942402191</v>
      </c>
      <c r="CI33" s="42">
        <v>44.234930335651988</v>
      </c>
      <c r="CJ33" s="42">
        <v>44.661993177237385</v>
      </c>
      <c r="CK33" s="42">
        <v>45.055825658345775</v>
      </c>
      <c r="CL33" s="42">
        <v>45.414976736747697</v>
      </c>
      <c r="CM33" s="42">
        <v>45.737609149538414</v>
      </c>
      <c r="CN33" s="42">
        <v>46.022860234638991</v>
      </c>
      <c r="CO33" s="42">
        <v>46.269392957075127</v>
      </c>
      <c r="CP33" s="42">
        <v>46.478997107200222</v>
      </c>
      <c r="CQ33" s="42">
        <v>46.652219213038023</v>
      </c>
      <c r="CR33" s="42">
        <v>46.792939193170966</v>
      </c>
      <c r="CS33" s="42">
        <v>46.903026524702241</v>
      </c>
      <c r="CT33" s="42">
        <v>46.987810662615367</v>
      </c>
      <c r="CU33" s="42">
        <v>47.049837810253031</v>
      </c>
      <c r="CV33" s="42">
        <v>47.094010656897666</v>
      </c>
      <c r="CW33" s="42">
        <v>47.125426189017922</v>
      </c>
      <c r="CX33" s="42">
        <v>47.146140539327966</v>
      </c>
      <c r="CY33" s="42">
        <v>47.159843648593281</v>
      </c>
      <c r="CZ33" s="42">
        <v>47.167886126625532</v>
      </c>
      <c r="DA33" s="42">
        <v>47.173000000000002</v>
      </c>
      <c r="DB33" s="41"/>
      <c r="DC33" s="41"/>
      <c r="DD33" s="41"/>
    </row>
    <row r="34" spans="1:108"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2.9689999999999999</v>
      </c>
      <c r="AK34" s="42">
        <v>3.948</v>
      </c>
      <c r="AL34" s="42">
        <v>4.9220000000000006</v>
      </c>
      <c r="AM34" s="42">
        <v>5.8900000000000006</v>
      </c>
      <c r="AN34" s="42">
        <v>6.8530000000000006</v>
      </c>
      <c r="AO34" s="42">
        <v>7.8109999999999999</v>
      </c>
      <c r="AP34" s="42">
        <v>8.7629999999999999</v>
      </c>
      <c r="AQ34" s="42">
        <v>9.7099999999999991</v>
      </c>
      <c r="AR34" s="42">
        <v>10.651</v>
      </c>
      <c r="AS34" s="42">
        <v>11.587</v>
      </c>
      <c r="AT34" s="42">
        <v>12.516999999999999</v>
      </c>
      <c r="AU34" s="42">
        <v>13.440999999999999</v>
      </c>
      <c r="AV34" s="42">
        <v>14.36</v>
      </c>
      <c r="AW34" s="42">
        <v>15.273</v>
      </c>
      <c r="AX34" s="42">
        <v>16.18</v>
      </c>
      <c r="AY34" s="42">
        <v>17.074000000000002</v>
      </c>
      <c r="AZ34" s="42">
        <v>17.976000000000003</v>
      </c>
      <c r="BA34" s="42">
        <v>18.864000000000001</v>
      </c>
      <c r="BB34" s="42">
        <v>19.746000000000002</v>
      </c>
      <c r="BC34" s="42">
        <v>20.621000000000002</v>
      </c>
      <c r="BD34" s="42">
        <v>21.481000000000002</v>
      </c>
      <c r="BE34" s="42">
        <v>22.35</v>
      </c>
      <c r="BF34" s="42">
        <v>23.205000000000002</v>
      </c>
      <c r="BG34" s="42">
        <v>24.052</v>
      </c>
      <c r="BH34" s="42">
        <v>24.884</v>
      </c>
      <c r="BI34" s="42">
        <v>25.716000000000001</v>
      </c>
      <c r="BJ34" s="42">
        <v>26.54</v>
      </c>
      <c r="BK34" s="42">
        <v>27.356999999999999</v>
      </c>
      <c r="BL34" s="42">
        <v>28.164999999999999</v>
      </c>
      <c r="BM34" s="42">
        <v>28.965</v>
      </c>
      <c r="BN34" s="42">
        <v>29.756</v>
      </c>
      <c r="BO34" s="42">
        <v>30.536999999999999</v>
      </c>
      <c r="BP34" s="42">
        <v>31.309000000000001</v>
      </c>
      <c r="BQ34" s="42">
        <v>32.072000000000003</v>
      </c>
      <c r="BR34" s="42">
        <v>32.825000000000003</v>
      </c>
      <c r="BS34" s="42">
        <v>33.576999999999998</v>
      </c>
      <c r="BT34" s="42">
        <v>34.308999999999997</v>
      </c>
      <c r="BU34" s="42">
        <v>35.028999999999996</v>
      </c>
      <c r="BV34" s="42">
        <v>35.738</v>
      </c>
      <c r="BW34" s="42">
        <v>36.434999999999995</v>
      </c>
      <c r="BX34" s="42">
        <v>37.119</v>
      </c>
      <c r="BY34" s="42">
        <v>37.788999999999994</v>
      </c>
      <c r="BZ34" s="42">
        <v>38.443999999999996</v>
      </c>
      <c r="CA34" s="42">
        <v>39.083999999999996</v>
      </c>
      <c r="CB34" s="42">
        <v>39.707000000000001</v>
      </c>
      <c r="CC34" s="42">
        <v>40.311999999999998</v>
      </c>
      <c r="CD34" s="42">
        <v>40.897999999999996</v>
      </c>
      <c r="CE34" s="42">
        <v>41.461999999999996</v>
      </c>
      <c r="CF34" s="42">
        <v>42.003</v>
      </c>
      <c r="CG34" s="42">
        <v>42.519999999999996</v>
      </c>
      <c r="CH34" s="42">
        <v>43.01</v>
      </c>
      <c r="CI34" s="42">
        <v>43.470999999999997</v>
      </c>
      <c r="CJ34" s="42">
        <v>43.900999999999996</v>
      </c>
      <c r="CK34" s="42">
        <v>44.296999999999997</v>
      </c>
      <c r="CL34" s="42">
        <v>44.657999999999994</v>
      </c>
      <c r="CM34" s="42">
        <v>44.982999999999997</v>
      </c>
      <c r="CN34" s="42">
        <v>45.269999999999996</v>
      </c>
      <c r="CO34" s="42">
        <v>45.518000000000001</v>
      </c>
      <c r="CP34" s="42">
        <v>45.728999999999999</v>
      </c>
      <c r="CQ34" s="42">
        <v>45.903999999999996</v>
      </c>
      <c r="CR34" s="42">
        <v>46.044999999999995</v>
      </c>
      <c r="CS34" s="42">
        <v>46.155999999999999</v>
      </c>
      <c r="CT34" s="42">
        <v>46.241</v>
      </c>
      <c r="CU34" s="42">
        <v>46.303999999999995</v>
      </c>
      <c r="CV34" s="42">
        <v>46.348999999999997</v>
      </c>
      <c r="CW34" s="42">
        <v>46.379999999999995</v>
      </c>
      <c r="CX34" s="42">
        <v>46.400999999999996</v>
      </c>
      <c r="CY34" s="42">
        <v>46.413999999999994</v>
      </c>
      <c r="CZ34" s="42">
        <v>46.421999999999997</v>
      </c>
      <c r="DA34" s="42">
        <v>46.423999999999999</v>
      </c>
      <c r="DB34" s="41"/>
      <c r="DC34" s="41"/>
      <c r="DD34" s="41"/>
    </row>
    <row r="35" spans="1:108"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2.9689999999999999</v>
      </c>
      <c r="AL35" s="42">
        <v>3.948</v>
      </c>
      <c r="AM35" s="42">
        <v>4.9220000000000006</v>
      </c>
      <c r="AN35" s="42">
        <v>5.8900000000000006</v>
      </c>
      <c r="AO35" s="42">
        <v>6.8530000000000006</v>
      </c>
      <c r="AP35" s="42">
        <v>7.8100000000000005</v>
      </c>
      <c r="AQ35" s="42">
        <v>8.7619999999999987</v>
      </c>
      <c r="AR35" s="42">
        <v>9.7080000000000002</v>
      </c>
      <c r="AS35" s="42">
        <v>10.648999999999999</v>
      </c>
      <c r="AT35" s="42">
        <v>11.584</v>
      </c>
      <c r="AU35" s="42">
        <v>12.513</v>
      </c>
      <c r="AV35" s="42">
        <v>13.436999999999999</v>
      </c>
      <c r="AW35" s="42">
        <v>14.354999999999999</v>
      </c>
      <c r="AX35" s="42">
        <v>15.266999999999999</v>
      </c>
      <c r="AY35" s="42">
        <v>16.164999999999999</v>
      </c>
      <c r="AZ35" s="42">
        <v>17.072000000000003</v>
      </c>
      <c r="BA35" s="42">
        <v>17.965</v>
      </c>
      <c r="BB35" s="42">
        <v>18.851000000000003</v>
      </c>
      <c r="BC35" s="42">
        <v>19.731000000000002</v>
      </c>
      <c r="BD35" s="42">
        <v>20.596</v>
      </c>
      <c r="BE35" s="42">
        <v>21.470000000000002</v>
      </c>
      <c r="BF35" s="42">
        <v>22.329000000000001</v>
      </c>
      <c r="BG35" s="42">
        <v>23.181000000000001</v>
      </c>
      <c r="BH35" s="42">
        <v>24.016999999999999</v>
      </c>
      <c r="BI35" s="42">
        <v>24.853000000000002</v>
      </c>
      <c r="BJ35" s="42">
        <v>25.681999999999999</v>
      </c>
      <c r="BK35" s="42">
        <v>26.503</v>
      </c>
      <c r="BL35" s="42">
        <v>27.315999999999999</v>
      </c>
      <c r="BM35" s="42">
        <v>28.12</v>
      </c>
      <c r="BN35" s="42">
        <v>28.914999999999999</v>
      </c>
      <c r="BO35" s="42">
        <v>29.7</v>
      </c>
      <c r="BP35" s="42">
        <v>30.477</v>
      </c>
      <c r="BQ35" s="42">
        <v>31.244</v>
      </c>
      <c r="BR35" s="42">
        <v>32</v>
      </c>
      <c r="BS35" s="42">
        <v>32.756</v>
      </c>
      <c r="BT35" s="42">
        <v>33.491999999999997</v>
      </c>
      <c r="BU35" s="42">
        <v>34.216000000000001</v>
      </c>
      <c r="BV35" s="42">
        <v>34.928999999999995</v>
      </c>
      <c r="BW35" s="42">
        <v>35.628999999999998</v>
      </c>
      <c r="BX35" s="42">
        <v>36.315999999999995</v>
      </c>
      <c r="BY35" s="42">
        <v>36.989999999999995</v>
      </c>
      <c r="BZ35" s="42">
        <v>37.649000000000001</v>
      </c>
      <c r="CA35" s="42">
        <v>38.291999999999994</v>
      </c>
      <c r="CB35" s="42">
        <v>38.917999999999999</v>
      </c>
      <c r="CC35" s="42">
        <v>39.525999999999996</v>
      </c>
      <c r="CD35" s="42">
        <v>40.114999999999995</v>
      </c>
      <c r="CE35" s="42">
        <v>40.681999999999995</v>
      </c>
      <c r="CF35" s="42">
        <v>41.225999999999999</v>
      </c>
      <c r="CG35" s="42">
        <v>41.744999999999997</v>
      </c>
      <c r="CH35" s="42">
        <v>42.236999999999995</v>
      </c>
      <c r="CI35" s="42">
        <v>42.699999999999996</v>
      </c>
      <c r="CJ35" s="42">
        <v>43.131999999999998</v>
      </c>
      <c r="CK35" s="42">
        <v>43.530999999999999</v>
      </c>
      <c r="CL35" s="42">
        <v>43.893999999999998</v>
      </c>
      <c r="CM35" s="42">
        <v>44.220999999999997</v>
      </c>
      <c r="CN35" s="42">
        <v>44.509</v>
      </c>
      <c r="CO35" s="42">
        <v>44.759</v>
      </c>
      <c r="CP35" s="42">
        <v>44.970999999999997</v>
      </c>
      <c r="CQ35" s="42">
        <v>45.146999999999998</v>
      </c>
      <c r="CR35" s="42">
        <v>45.288999999999994</v>
      </c>
      <c r="CS35" s="42">
        <v>45.400999999999996</v>
      </c>
      <c r="CT35" s="42">
        <v>45.485999999999997</v>
      </c>
      <c r="CU35" s="42">
        <v>45.548999999999999</v>
      </c>
      <c r="CV35" s="42">
        <v>45.594000000000001</v>
      </c>
      <c r="CW35" s="42">
        <v>45.625</v>
      </c>
      <c r="CX35" s="42">
        <v>45.646000000000001</v>
      </c>
      <c r="CY35" s="42">
        <v>45.658999999999999</v>
      </c>
      <c r="CZ35" s="42">
        <v>45.666999999999994</v>
      </c>
      <c r="DA35" s="42">
        <v>45.671999999999997</v>
      </c>
      <c r="DB35" s="41"/>
      <c r="DC35" s="41"/>
      <c r="DD35" s="41"/>
    </row>
    <row r="36" spans="1:108"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2.9689999999999999</v>
      </c>
      <c r="AM36" s="42">
        <v>3.948</v>
      </c>
      <c r="AN36" s="42">
        <v>4.9210000000000003</v>
      </c>
      <c r="AO36" s="42">
        <v>5.8890000000000002</v>
      </c>
      <c r="AP36" s="42">
        <v>6.851</v>
      </c>
      <c r="AQ36" s="42">
        <v>7.8080000000000007</v>
      </c>
      <c r="AR36" s="42">
        <v>8.7589999999999986</v>
      </c>
      <c r="AS36" s="42">
        <v>9.7050000000000001</v>
      </c>
      <c r="AT36" s="42">
        <v>10.645</v>
      </c>
      <c r="AU36" s="42">
        <v>11.578999999999999</v>
      </c>
      <c r="AV36" s="42">
        <v>12.507</v>
      </c>
      <c r="AW36" s="42">
        <v>13.43</v>
      </c>
      <c r="AX36" s="42">
        <v>14.347</v>
      </c>
      <c r="AY36" s="42">
        <v>15.252000000000001</v>
      </c>
      <c r="AZ36" s="42">
        <v>16.161000000000001</v>
      </c>
      <c r="BA36" s="42">
        <v>17.059000000000001</v>
      </c>
      <c r="BB36" s="42">
        <v>17.950000000000003</v>
      </c>
      <c r="BC36" s="42">
        <v>18.835000000000001</v>
      </c>
      <c r="BD36" s="42">
        <v>19.707000000000001</v>
      </c>
      <c r="BE36" s="42">
        <v>20.584</v>
      </c>
      <c r="BF36" s="42">
        <v>21.448</v>
      </c>
      <c r="BG36" s="42">
        <v>22.304000000000002</v>
      </c>
      <c r="BH36" s="42">
        <v>23.146000000000001</v>
      </c>
      <c r="BI36" s="42">
        <v>23.986999999999998</v>
      </c>
      <c r="BJ36" s="42">
        <v>24.821000000000002</v>
      </c>
      <c r="BK36" s="42">
        <v>25.646000000000001</v>
      </c>
      <c r="BL36" s="42">
        <v>26.463000000000001</v>
      </c>
      <c r="BM36" s="42">
        <v>27.271000000000001</v>
      </c>
      <c r="BN36" s="42">
        <v>28.07</v>
      </c>
      <c r="BO36" s="42">
        <v>28.86</v>
      </c>
      <c r="BP36" s="42">
        <v>29.640999999999998</v>
      </c>
      <c r="BQ36" s="42">
        <v>30.411999999999999</v>
      </c>
      <c r="BR36" s="42">
        <v>31.172999999999998</v>
      </c>
      <c r="BS36" s="42">
        <v>31.929000000000002</v>
      </c>
      <c r="BT36" s="42">
        <v>32.667999999999999</v>
      </c>
      <c r="BU36" s="42">
        <v>33.396000000000001</v>
      </c>
      <c r="BV36" s="42">
        <v>34.111999999999995</v>
      </c>
      <c r="BW36" s="42">
        <v>34.815999999999995</v>
      </c>
      <c r="BX36" s="42">
        <v>35.506999999999998</v>
      </c>
      <c r="BY36" s="42">
        <v>36.183999999999997</v>
      </c>
      <c r="BZ36" s="42">
        <v>36.845999999999997</v>
      </c>
      <c r="CA36" s="42">
        <v>37.491999999999997</v>
      </c>
      <c r="CB36" s="42">
        <v>38.122</v>
      </c>
      <c r="CC36" s="42">
        <v>38.733999999999995</v>
      </c>
      <c r="CD36" s="42">
        <v>39.326000000000001</v>
      </c>
      <c r="CE36" s="42">
        <v>39.896000000000001</v>
      </c>
      <c r="CF36" s="42">
        <v>40.442999999999998</v>
      </c>
      <c r="CG36" s="42">
        <v>40.964999999999996</v>
      </c>
      <c r="CH36" s="42">
        <v>41.46</v>
      </c>
      <c r="CI36" s="42">
        <v>41.925999999999995</v>
      </c>
      <c r="CJ36" s="42">
        <v>42.36</v>
      </c>
      <c r="CK36" s="42">
        <v>42.760999999999996</v>
      </c>
      <c r="CL36" s="42">
        <v>43.125999999999998</v>
      </c>
      <c r="CM36" s="42">
        <v>43.454000000000001</v>
      </c>
      <c r="CN36" s="42">
        <v>43.744</v>
      </c>
      <c r="CO36" s="42">
        <v>43.994999999999997</v>
      </c>
      <c r="CP36" s="42">
        <v>44.207999999999998</v>
      </c>
      <c r="CQ36" s="42">
        <v>44.384999999999998</v>
      </c>
      <c r="CR36" s="42">
        <v>44.527999999999999</v>
      </c>
      <c r="CS36" s="42">
        <v>44.64</v>
      </c>
      <c r="CT36" s="42">
        <v>44.725999999999999</v>
      </c>
      <c r="CU36" s="42">
        <v>44.788999999999994</v>
      </c>
      <c r="CV36" s="42">
        <v>44.833999999999996</v>
      </c>
      <c r="CW36" s="42">
        <v>44.864999999999995</v>
      </c>
      <c r="CX36" s="42">
        <v>44.885999999999996</v>
      </c>
      <c r="CY36" s="42">
        <v>44.9</v>
      </c>
      <c r="CZ36" s="42">
        <v>44.908999999999999</v>
      </c>
      <c r="DA36" s="42">
        <v>44.917999999999999</v>
      </c>
      <c r="DB36" s="41"/>
      <c r="DC36" s="41"/>
      <c r="DD36" s="41"/>
    </row>
    <row r="37" spans="1:108"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2.9689999999999999</v>
      </c>
      <c r="AN37" s="42">
        <v>3.948</v>
      </c>
      <c r="AO37" s="42">
        <v>4.9210000000000003</v>
      </c>
      <c r="AP37" s="42">
        <v>5.8890000000000002</v>
      </c>
      <c r="AQ37" s="42">
        <v>6.851</v>
      </c>
      <c r="AR37" s="42">
        <v>7.8080000000000007</v>
      </c>
      <c r="AS37" s="42">
        <v>8.7589999999999986</v>
      </c>
      <c r="AT37" s="42">
        <v>9.7039999999999988</v>
      </c>
      <c r="AU37" s="42">
        <v>10.642999999999999</v>
      </c>
      <c r="AV37" s="42">
        <v>11.577</v>
      </c>
      <c r="AW37" s="42">
        <v>12.504999999999999</v>
      </c>
      <c r="AX37" s="42">
        <v>13.427</v>
      </c>
      <c r="AY37" s="42">
        <v>14.335000000000001</v>
      </c>
      <c r="AZ37" s="42">
        <v>15.250999999999999</v>
      </c>
      <c r="BA37" s="42">
        <v>16.154</v>
      </c>
      <c r="BB37" s="42">
        <v>17.05</v>
      </c>
      <c r="BC37" s="42">
        <v>17.939</v>
      </c>
      <c r="BD37" s="42">
        <v>18.812999999999999</v>
      </c>
      <c r="BE37" s="42">
        <v>19.697000000000003</v>
      </c>
      <c r="BF37" s="42">
        <v>20.565000000000001</v>
      </c>
      <c r="BG37" s="42">
        <v>21.426000000000002</v>
      </c>
      <c r="BH37" s="42">
        <v>22.271000000000001</v>
      </c>
      <c r="BI37" s="42">
        <v>23.117000000000001</v>
      </c>
      <c r="BJ37" s="42">
        <v>23.954999999999998</v>
      </c>
      <c r="BK37" s="42">
        <v>24.785</v>
      </c>
      <c r="BL37" s="42">
        <v>25.606000000000002</v>
      </c>
      <c r="BM37" s="42">
        <v>26.419</v>
      </c>
      <c r="BN37" s="42">
        <v>27.222000000000001</v>
      </c>
      <c r="BO37" s="42">
        <v>28.016999999999999</v>
      </c>
      <c r="BP37" s="42">
        <v>28.800999999999998</v>
      </c>
      <c r="BQ37" s="42">
        <v>29.577000000000002</v>
      </c>
      <c r="BR37" s="42">
        <v>30.341000000000001</v>
      </c>
      <c r="BS37" s="42">
        <v>31.106000000000002</v>
      </c>
      <c r="BT37" s="42">
        <v>31.85</v>
      </c>
      <c r="BU37" s="42">
        <v>32.582000000000001</v>
      </c>
      <c r="BV37" s="42">
        <v>33.302</v>
      </c>
      <c r="BW37" s="42">
        <v>34.01</v>
      </c>
      <c r="BX37" s="42">
        <v>34.704999999999998</v>
      </c>
      <c r="BY37" s="42">
        <v>35.385999999999996</v>
      </c>
      <c r="BZ37" s="42">
        <v>36.052</v>
      </c>
      <c r="CA37" s="42">
        <v>36.701999999999998</v>
      </c>
      <c r="CB37" s="42">
        <v>37.335000000000001</v>
      </c>
      <c r="CC37" s="42">
        <v>37.949999999999996</v>
      </c>
      <c r="CD37" s="42">
        <v>38.544999999999995</v>
      </c>
      <c r="CE37" s="42">
        <v>39.119</v>
      </c>
      <c r="CF37" s="42">
        <v>39.668999999999997</v>
      </c>
      <c r="CG37" s="42">
        <v>40.193999999999996</v>
      </c>
      <c r="CH37" s="42">
        <v>40.692</v>
      </c>
      <c r="CI37" s="42">
        <v>41.16</v>
      </c>
      <c r="CJ37" s="42">
        <v>41.596999999999994</v>
      </c>
      <c r="CK37" s="42">
        <v>42</v>
      </c>
      <c r="CL37" s="42">
        <v>42.366999999999997</v>
      </c>
      <c r="CM37" s="42">
        <v>42.696999999999996</v>
      </c>
      <c r="CN37" s="42">
        <v>42.988999999999997</v>
      </c>
      <c r="CO37" s="42">
        <v>43.241</v>
      </c>
      <c r="CP37" s="42">
        <v>43.454999999999998</v>
      </c>
      <c r="CQ37" s="42">
        <v>43.631999999999998</v>
      </c>
      <c r="CR37" s="42">
        <v>43.774999999999999</v>
      </c>
      <c r="CS37" s="42">
        <v>43.887999999999998</v>
      </c>
      <c r="CT37" s="42">
        <v>43.973999999999997</v>
      </c>
      <c r="CU37" s="42">
        <v>44.037999999999997</v>
      </c>
      <c r="CV37" s="42">
        <v>44.082999999999998</v>
      </c>
      <c r="CW37" s="42">
        <v>44.114999999999995</v>
      </c>
      <c r="CX37" s="42">
        <v>44.135999999999996</v>
      </c>
      <c r="CY37" s="42">
        <v>44.15</v>
      </c>
      <c r="CZ37" s="42">
        <v>44.158999999999999</v>
      </c>
      <c r="DA37" s="42">
        <v>44.161999999999999</v>
      </c>
      <c r="DB37" s="41"/>
      <c r="DC37" s="41"/>
      <c r="DD37" s="41"/>
    </row>
    <row r="38" spans="1:108"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2.9689999999999999</v>
      </c>
      <c r="AO38" s="42">
        <v>3.948</v>
      </c>
      <c r="AP38" s="42">
        <v>4.9210000000000003</v>
      </c>
      <c r="AQ38" s="42">
        <v>5.8879999999999999</v>
      </c>
      <c r="AR38" s="42">
        <v>6.8500000000000005</v>
      </c>
      <c r="AS38" s="42">
        <v>7.806</v>
      </c>
      <c r="AT38" s="42">
        <v>8.7560000000000002</v>
      </c>
      <c r="AU38" s="42">
        <v>9.6999999999999993</v>
      </c>
      <c r="AV38" s="42">
        <v>10.638999999999999</v>
      </c>
      <c r="AW38" s="42">
        <v>11.571999999999999</v>
      </c>
      <c r="AX38" s="42">
        <v>12.498999999999999</v>
      </c>
      <c r="AY38" s="42">
        <v>13.413</v>
      </c>
      <c r="AZ38" s="42">
        <v>14.333</v>
      </c>
      <c r="BA38" s="42">
        <v>15.241</v>
      </c>
      <c r="BB38" s="42">
        <v>16.141999999999999</v>
      </c>
      <c r="BC38" s="42">
        <v>17.036000000000001</v>
      </c>
      <c r="BD38" s="42">
        <v>17.916</v>
      </c>
      <c r="BE38" s="42">
        <v>18.803000000000001</v>
      </c>
      <c r="BF38" s="42">
        <v>19.676000000000002</v>
      </c>
      <c r="BG38" s="42">
        <v>20.542000000000002</v>
      </c>
      <c r="BH38" s="42">
        <v>21.393000000000001</v>
      </c>
      <c r="BI38" s="42">
        <v>22.242999999999999</v>
      </c>
      <c r="BJ38" s="42">
        <v>23.085999999999999</v>
      </c>
      <c r="BK38" s="42">
        <v>23.92</v>
      </c>
      <c r="BL38" s="42">
        <v>24.745999999999999</v>
      </c>
      <c r="BM38" s="42">
        <v>25.562999999999999</v>
      </c>
      <c r="BN38" s="42">
        <v>26.370999999999999</v>
      </c>
      <c r="BO38" s="42">
        <v>27.17</v>
      </c>
      <c r="BP38" s="42">
        <v>27.959</v>
      </c>
      <c r="BQ38" s="42">
        <v>28.738</v>
      </c>
      <c r="BR38" s="42">
        <v>29.507000000000001</v>
      </c>
      <c r="BS38" s="42">
        <v>30.274000000000001</v>
      </c>
      <c r="BT38" s="42">
        <v>31.022000000000002</v>
      </c>
      <c r="BU38" s="42">
        <v>31.758000000000003</v>
      </c>
      <c r="BV38" s="42">
        <v>32.481999999999999</v>
      </c>
      <c r="BW38" s="42">
        <v>33.193999999999996</v>
      </c>
      <c r="BX38" s="42">
        <v>33.893000000000001</v>
      </c>
      <c r="BY38" s="42">
        <v>34.577999999999996</v>
      </c>
      <c r="BZ38" s="42">
        <v>35.247999999999998</v>
      </c>
      <c r="CA38" s="42">
        <v>35.902000000000001</v>
      </c>
      <c r="CB38" s="42">
        <v>36.538999999999994</v>
      </c>
      <c r="CC38" s="42">
        <v>37.156999999999996</v>
      </c>
      <c r="CD38" s="42">
        <v>37.754999999999995</v>
      </c>
      <c r="CE38" s="42">
        <v>38.332000000000001</v>
      </c>
      <c r="CF38" s="42">
        <v>38.884999999999998</v>
      </c>
      <c r="CG38" s="42">
        <v>39.412999999999997</v>
      </c>
      <c r="CH38" s="42">
        <v>39.912999999999997</v>
      </c>
      <c r="CI38" s="42">
        <v>40.384</v>
      </c>
      <c r="CJ38" s="42">
        <v>40.823</v>
      </c>
      <c r="CK38" s="42">
        <v>41.227999999999994</v>
      </c>
      <c r="CL38" s="42">
        <v>41.596999999999994</v>
      </c>
      <c r="CM38" s="42">
        <v>41.928999999999995</v>
      </c>
      <c r="CN38" s="42">
        <v>42.221999999999994</v>
      </c>
      <c r="CO38" s="42">
        <v>42.475999999999999</v>
      </c>
      <c r="CP38" s="42">
        <v>42.690999999999995</v>
      </c>
      <c r="CQ38" s="42">
        <v>42.869</v>
      </c>
      <c r="CR38" s="42">
        <v>43.012999999999998</v>
      </c>
      <c r="CS38" s="42">
        <v>43.126999999999995</v>
      </c>
      <c r="CT38" s="42">
        <v>43.213999999999999</v>
      </c>
      <c r="CU38" s="42">
        <v>43.277999999999999</v>
      </c>
      <c r="CV38" s="42">
        <v>43.323999999999998</v>
      </c>
      <c r="CW38" s="42">
        <v>43.355999999999995</v>
      </c>
      <c r="CX38" s="42">
        <v>43.376999999999995</v>
      </c>
      <c r="CY38" s="42">
        <v>43.390999999999998</v>
      </c>
      <c r="CZ38" s="42">
        <v>43.4</v>
      </c>
      <c r="DA38" s="42">
        <v>43.402999999999999</v>
      </c>
      <c r="DB38" s="41"/>
      <c r="DC38" s="41"/>
      <c r="DD38" s="41"/>
    </row>
    <row r="39" spans="1:108"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v>
      </c>
      <c r="AO39" s="42">
        <v>2.968</v>
      </c>
      <c r="AP39" s="42">
        <v>3.9459999999999997</v>
      </c>
      <c r="AQ39" s="42">
        <v>4.9190000000000005</v>
      </c>
      <c r="AR39" s="42">
        <v>5.8860000000000001</v>
      </c>
      <c r="AS39" s="42">
        <v>6.8470000000000004</v>
      </c>
      <c r="AT39" s="42">
        <v>7.8020000000000005</v>
      </c>
      <c r="AU39" s="42">
        <v>8.7519999999999989</v>
      </c>
      <c r="AV39" s="42">
        <v>9.6959999999999997</v>
      </c>
      <c r="AW39" s="42">
        <v>10.633999999999999</v>
      </c>
      <c r="AX39" s="42">
        <v>11.565999999999999</v>
      </c>
      <c r="AY39" s="42">
        <v>12.486000000000001</v>
      </c>
      <c r="AZ39" s="42">
        <v>13.41</v>
      </c>
      <c r="BA39" s="42">
        <v>14.321999999999999</v>
      </c>
      <c r="BB39" s="42">
        <v>15.228</v>
      </c>
      <c r="BC39" s="42">
        <v>16.127000000000002</v>
      </c>
      <c r="BD39" s="42">
        <v>17.013999999999999</v>
      </c>
      <c r="BE39" s="42">
        <v>17.904</v>
      </c>
      <c r="BF39" s="42">
        <v>18.782</v>
      </c>
      <c r="BG39" s="42">
        <v>19.653000000000002</v>
      </c>
      <c r="BH39" s="42">
        <v>20.51</v>
      </c>
      <c r="BI39" s="42">
        <v>21.364999999999998</v>
      </c>
      <c r="BJ39" s="42">
        <v>22.212</v>
      </c>
      <c r="BK39" s="42">
        <v>23.050999999999998</v>
      </c>
      <c r="BL39" s="42">
        <v>23.881</v>
      </c>
      <c r="BM39" s="42">
        <v>24.702000000000002</v>
      </c>
      <c r="BN39" s="42">
        <v>25.515000000000001</v>
      </c>
      <c r="BO39" s="42">
        <v>26.318000000000001</v>
      </c>
      <c r="BP39" s="42">
        <v>27.111000000000001</v>
      </c>
      <c r="BQ39" s="42">
        <v>27.895</v>
      </c>
      <c r="BR39" s="42">
        <v>28.667999999999999</v>
      </c>
      <c r="BS39" s="42">
        <v>29.438000000000002</v>
      </c>
      <c r="BT39" s="42">
        <v>30.19</v>
      </c>
      <c r="BU39" s="42">
        <v>30.93</v>
      </c>
      <c r="BV39" s="42">
        <v>31.658000000000001</v>
      </c>
      <c r="BW39" s="42">
        <v>32.373999999999995</v>
      </c>
      <c r="BX39" s="42">
        <v>33.076000000000001</v>
      </c>
      <c r="BY39" s="42">
        <v>33.763999999999996</v>
      </c>
      <c r="BZ39" s="42">
        <v>34.436999999999998</v>
      </c>
      <c r="CA39" s="42">
        <v>35.094000000000001</v>
      </c>
      <c r="CB39" s="42">
        <v>35.733999999999995</v>
      </c>
      <c r="CC39" s="42">
        <v>36.355999999999995</v>
      </c>
      <c r="CD39" s="42">
        <v>36.957999999999998</v>
      </c>
      <c r="CE39" s="42">
        <v>37.537999999999997</v>
      </c>
      <c r="CF39" s="42">
        <v>38.094000000000001</v>
      </c>
      <c r="CG39" s="42">
        <v>38.625</v>
      </c>
      <c r="CH39" s="42">
        <v>39.128</v>
      </c>
      <c r="CI39" s="42">
        <v>39.600999999999999</v>
      </c>
      <c r="CJ39" s="42">
        <v>40.042999999999999</v>
      </c>
      <c r="CK39" s="42">
        <v>40.449999999999996</v>
      </c>
      <c r="CL39" s="42">
        <v>40.820999999999998</v>
      </c>
      <c r="CM39" s="42">
        <v>41.155000000000001</v>
      </c>
      <c r="CN39" s="42">
        <v>41.449999999999996</v>
      </c>
      <c r="CO39" s="42">
        <v>41.704999999999998</v>
      </c>
      <c r="CP39" s="42">
        <v>41.920999999999999</v>
      </c>
      <c r="CQ39" s="42">
        <v>42.099999999999994</v>
      </c>
      <c r="CR39" s="42">
        <v>42.244999999999997</v>
      </c>
      <c r="CS39" s="42">
        <v>42.358999999999995</v>
      </c>
      <c r="CT39" s="42">
        <v>42.445999999999998</v>
      </c>
      <c r="CU39" s="42">
        <v>42.51</v>
      </c>
      <c r="CV39" s="42">
        <v>42.555999999999997</v>
      </c>
      <c r="CW39" s="42">
        <v>42.588000000000001</v>
      </c>
      <c r="CX39" s="42">
        <v>42.608999999999995</v>
      </c>
      <c r="CY39" s="42">
        <v>42.622999999999998</v>
      </c>
      <c r="CZ39" s="42">
        <v>42.631999999999998</v>
      </c>
      <c r="DA39" s="42">
        <v>42.64</v>
      </c>
      <c r="DB39" s="41"/>
      <c r="DC39" s="41"/>
      <c r="DD39" s="41"/>
    </row>
    <row r="40" spans="1:108"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v>
      </c>
      <c r="AP40" s="42">
        <v>2.968</v>
      </c>
      <c r="AQ40" s="42">
        <v>3.9459999999999997</v>
      </c>
      <c r="AR40" s="42">
        <v>4.9180000000000001</v>
      </c>
      <c r="AS40" s="42">
        <v>5.8850000000000007</v>
      </c>
      <c r="AT40" s="42">
        <v>6.8460000000000001</v>
      </c>
      <c r="AU40" s="42">
        <v>7.8010000000000002</v>
      </c>
      <c r="AV40" s="42">
        <v>8.75</v>
      </c>
      <c r="AW40" s="42">
        <v>9.6929999999999996</v>
      </c>
      <c r="AX40" s="42">
        <v>10.629999999999999</v>
      </c>
      <c r="AY40" s="42">
        <v>11.555</v>
      </c>
      <c r="AZ40" s="42">
        <v>12.484999999999999</v>
      </c>
      <c r="BA40" s="42">
        <v>13.402999999999999</v>
      </c>
      <c r="BB40" s="42">
        <v>14.314</v>
      </c>
      <c r="BC40" s="42">
        <v>15.218</v>
      </c>
      <c r="BD40" s="42">
        <v>16.108000000000001</v>
      </c>
      <c r="BE40" s="42">
        <v>17.005000000000003</v>
      </c>
      <c r="BF40" s="42">
        <v>17.888000000000002</v>
      </c>
      <c r="BG40" s="42">
        <v>18.763000000000002</v>
      </c>
      <c r="BH40" s="42">
        <v>19.623000000000001</v>
      </c>
      <c r="BI40" s="42">
        <v>20.483000000000001</v>
      </c>
      <c r="BJ40" s="42">
        <v>21.335000000000001</v>
      </c>
      <c r="BK40" s="42">
        <v>22.178000000000001</v>
      </c>
      <c r="BL40" s="42">
        <v>23.013000000000002</v>
      </c>
      <c r="BM40" s="42">
        <v>23.838999999999999</v>
      </c>
      <c r="BN40" s="42">
        <v>24.655999999999999</v>
      </c>
      <c r="BO40" s="42">
        <v>25.463000000000001</v>
      </c>
      <c r="BP40" s="42">
        <v>26.260999999999999</v>
      </c>
      <c r="BQ40" s="42">
        <v>27.048999999999999</v>
      </c>
      <c r="BR40" s="42">
        <v>27.827000000000002</v>
      </c>
      <c r="BS40" s="42">
        <v>28.604000000000003</v>
      </c>
      <c r="BT40" s="42">
        <v>29.360000000000003</v>
      </c>
      <c r="BU40" s="42">
        <v>30.104000000000003</v>
      </c>
      <c r="BV40" s="42">
        <v>30.836000000000002</v>
      </c>
      <c r="BW40" s="42">
        <v>31.556000000000001</v>
      </c>
      <c r="BX40" s="42">
        <v>32.262</v>
      </c>
      <c r="BY40" s="42">
        <v>32.954000000000001</v>
      </c>
      <c r="BZ40" s="42">
        <v>33.631</v>
      </c>
      <c r="CA40" s="42">
        <v>34.291999999999994</v>
      </c>
      <c r="CB40" s="42">
        <v>34.936</v>
      </c>
      <c r="CC40" s="42">
        <v>35.561</v>
      </c>
      <c r="CD40" s="42">
        <v>36.165999999999997</v>
      </c>
      <c r="CE40" s="42">
        <v>36.748999999999995</v>
      </c>
      <c r="CF40" s="42">
        <v>37.308</v>
      </c>
      <c r="CG40" s="42">
        <v>37.841999999999999</v>
      </c>
      <c r="CH40" s="42">
        <v>38.347999999999999</v>
      </c>
      <c r="CI40" s="42">
        <v>38.823999999999998</v>
      </c>
      <c r="CJ40" s="42">
        <v>39.268000000000001</v>
      </c>
      <c r="CK40" s="42">
        <v>39.677999999999997</v>
      </c>
      <c r="CL40" s="42">
        <v>40.050999999999995</v>
      </c>
      <c r="CM40" s="42">
        <v>40.387</v>
      </c>
      <c r="CN40" s="42">
        <v>40.683</v>
      </c>
      <c r="CO40" s="42">
        <v>40.939</v>
      </c>
      <c r="CP40" s="42">
        <v>41.156999999999996</v>
      </c>
      <c r="CQ40" s="42">
        <v>41.336999999999996</v>
      </c>
      <c r="CR40" s="42">
        <v>41.482999999999997</v>
      </c>
      <c r="CS40" s="42">
        <v>41.597999999999999</v>
      </c>
      <c r="CT40" s="42">
        <v>41.686</v>
      </c>
      <c r="CU40" s="42">
        <v>41.750999999999998</v>
      </c>
      <c r="CV40" s="42">
        <v>41.796999999999997</v>
      </c>
      <c r="CW40" s="42">
        <v>41.829000000000001</v>
      </c>
      <c r="CX40" s="42">
        <v>41.849999999999994</v>
      </c>
      <c r="CY40" s="42">
        <v>41.863999999999997</v>
      </c>
      <c r="CZ40" s="42">
        <v>41.872999999999998</v>
      </c>
      <c r="DA40" s="42">
        <v>41.875</v>
      </c>
      <c r="DB40" s="41"/>
      <c r="DC40" s="41"/>
      <c r="DD40" s="41"/>
    </row>
    <row r="41" spans="1:108"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0.995</v>
      </c>
      <c r="AP41" s="42">
        <v>1.984</v>
      </c>
      <c r="AQ41" s="42">
        <v>2.968</v>
      </c>
      <c r="AR41" s="42">
        <v>3.9459999999999997</v>
      </c>
      <c r="AS41" s="42">
        <v>4.9180000000000001</v>
      </c>
      <c r="AT41" s="42">
        <v>5.8840000000000003</v>
      </c>
      <c r="AU41" s="42">
        <v>6.8440000000000003</v>
      </c>
      <c r="AV41" s="42">
        <v>7.798</v>
      </c>
      <c r="AW41" s="42">
        <v>8.7459999999999987</v>
      </c>
      <c r="AX41" s="42">
        <v>9.6879999999999988</v>
      </c>
      <c r="AY41" s="42">
        <v>10.62</v>
      </c>
      <c r="AZ41" s="42">
        <v>11.552999999999999</v>
      </c>
      <c r="BA41" s="42">
        <v>12.475999999999999</v>
      </c>
      <c r="BB41" s="42">
        <v>13.391999999999999</v>
      </c>
      <c r="BC41" s="42">
        <v>14.301</v>
      </c>
      <c r="BD41" s="42">
        <v>15.198</v>
      </c>
      <c r="BE41" s="42">
        <v>16.098000000000003</v>
      </c>
      <c r="BF41" s="42">
        <v>16.986000000000001</v>
      </c>
      <c r="BG41" s="42">
        <v>17.866</v>
      </c>
      <c r="BH41" s="42">
        <v>18.731999999999999</v>
      </c>
      <c r="BI41" s="42">
        <v>19.597000000000001</v>
      </c>
      <c r="BJ41" s="42">
        <v>20.452999999999999</v>
      </c>
      <c r="BK41" s="42">
        <v>21.302</v>
      </c>
      <c r="BL41" s="42">
        <v>22.140999999999998</v>
      </c>
      <c r="BM41" s="42">
        <v>22.972000000000001</v>
      </c>
      <c r="BN41" s="42">
        <v>23.792999999999999</v>
      </c>
      <c r="BO41" s="42">
        <v>24.605</v>
      </c>
      <c r="BP41" s="42">
        <v>25.407</v>
      </c>
      <c r="BQ41" s="42">
        <v>26.2</v>
      </c>
      <c r="BR41" s="42">
        <v>26.981999999999999</v>
      </c>
      <c r="BS41" s="42">
        <v>27.761000000000003</v>
      </c>
      <c r="BT41" s="42">
        <v>28.521000000000001</v>
      </c>
      <c r="BU41" s="42">
        <v>29.269000000000002</v>
      </c>
      <c r="BV41" s="42">
        <v>30.005000000000003</v>
      </c>
      <c r="BW41" s="42">
        <v>30.729000000000003</v>
      </c>
      <c r="BX41" s="42">
        <v>31.439</v>
      </c>
      <c r="BY41" s="42">
        <v>32.134999999999998</v>
      </c>
      <c r="BZ41" s="42">
        <v>32.815999999999995</v>
      </c>
      <c r="CA41" s="42">
        <v>33.479999999999997</v>
      </c>
      <c r="CB41" s="42">
        <v>34.126999999999995</v>
      </c>
      <c r="CC41" s="42">
        <v>34.756</v>
      </c>
      <c r="CD41" s="42">
        <v>35.363999999999997</v>
      </c>
      <c r="CE41" s="42">
        <v>35.949999999999996</v>
      </c>
      <c r="CF41" s="42">
        <v>36.512</v>
      </c>
      <c r="CG41" s="42">
        <v>37.048999999999999</v>
      </c>
      <c r="CH41" s="42">
        <v>37.558</v>
      </c>
      <c r="CI41" s="42">
        <v>38.036999999999999</v>
      </c>
      <c r="CJ41" s="42">
        <v>38.482999999999997</v>
      </c>
      <c r="CK41" s="42">
        <v>38.894999999999996</v>
      </c>
      <c r="CL41" s="42">
        <v>39.269999999999996</v>
      </c>
      <c r="CM41" s="42">
        <v>39.606999999999999</v>
      </c>
      <c r="CN41" s="42">
        <v>39.905000000000001</v>
      </c>
      <c r="CO41" s="42">
        <v>40.162999999999997</v>
      </c>
      <c r="CP41" s="42">
        <v>40.381999999999998</v>
      </c>
      <c r="CQ41" s="42">
        <v>40.562999999999995</v>
      </c>
      <c r="CR41" s="42">
        <v>40.71</v>
      </c>
      <c r="CS41" s="42">
        <v>40.824999999999996</v>
      </c>
      <c r="CT41" s="42">
        <v>40.912999999999997</v>
      </c>
      <c r="CU41" s="42">
        <v>40.977999999999994</v>
      </c>
      <c r="CV41" s="42">
        <v>41.024000000000001</v>
      </c>
      <c r="CW41" s="42">
        <v>41.055999999999997</v>
      </c>
      <c r="CX41" s="42">
        <v>41.077999999999996</v>
      </c>
      <c r="CY41" s="42">
        <v>41.091999999999999</v>
      </c>
      <c r="CZ41" s="42">
        <v>41.100999999999999</v>
      </c>
      <c r="DA41" s="42">
        <v>41.107999999999997</v>
      </c>
      <c r="DB41" s="41"/>
      <c r="DC41" s="41"/>
      <c r="DD41" s="41"/>
    </row>
    <row r="42" spans="1:108"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0.995</v>
      </c>
      <c r="AQ42" s="42">
        <v>1.984</v>
      </c>
      <c r="AR42" s="42">
        <v>2.9670000000000001</v>
      </c>
      <c r="AS42" s="42">
        <v>3.944</v>
      </c>
      <c r="AT42" s="42">
        <v>4.9160000000000004</v>
      </c>
      <c r="AU42" s="42">
        <v>5.8820000000000006</v>
      </c>
      <c r="AV42" s="42">
        <v>6.8420000000000005</v>
      </c>
      <c r="AW42" s="42">
        <v>7.7960000000000003</v>
      </c>
      <c r="AX42" s="42">
        <v>8.7430000000000003</v>
      </c>
      <c r="AY42" s="42">
        <v>9.68</v>
      </c>
      <c r="AZ42" s="42">
        <v>10.619</v>
      </c>
      <c r="BA42" s="42">
        <v>11.546999999999999</v>
      </c>
      <c r="BB42" s="42">
        <v>12.468</v>
      </c>
      <c r="BC42" s="42">
        <v>13.382</v>
      </c>
      <c r="BD42" s="42">
        <v>14.282999999999999</v>
      </c>
      <c r="BE42" s="42">
        <v>15.189</v>
      </c>
      <c r="BF42" s="42">
        <v>16.082000000000001</v>
      </c>
      <c r="BG42" s="42">
        <v>16.967000000000002</v>
      </c>
      <c r="BH42" s="42">
        <v>17.838000000000001</v>
      </c>
      <c r="BI42" s="42">
        <v>18.707999999999998</v>
      </c>
      <c r="BJ42" s="42">
        <v>19.568999999999999</v>
      </c>
      <c r="BK42" s="42">
        <v>20.422000000000001</v>
      </c>
      <c r="BL42" s="42">
        <v>21.265999999999998</v>
      </c>
      <c r="BM42" s="42">
        <v>22.102</v>
      </c>
      <c r="BN42" s="42">
        <v>22.928000000000001</v>
      </c>
      <c r="BO42" s="42">
        <v>23.744</v>
      </c>
      <c r="BP42" s="42">
        <v>24.550999999999998</v>
      </c>
      <c r="BQ42" s="42">
        <v>25.347999999999999</v>
      </c>
      <c r="BR42" s="42">
        <v>26.134</v>
      </c>
      <c r="BS42" s="42">
        <v>26.917000000000002</v>
      </c>
      <c r="BT42" s="42">
        <v>27.681000000000001</v>
      </c>
      <c r="BU42" s="42">
        <v>28.434000000000001</v>
      </c>
      <c r="BV42" s="42">
        <v>29.175000000000001</v>
      </c>
      <c r="BW42" s="42">
        <v>29.903000000000002</v>
      </c>
      <c r="BX42" s="42">
        <v>30.617000000000001</v>
      </c>
      <c r="BY42" s="42">
        <v>31.317</v>
      </c>
      <c r="BZ42" s="42">
        <v>32.001999999999995</v>
      </c>
      <c r="CA42" s="42">
        <v>32.669999999999995</v>
      </c>
      <c r="CB42" s="42">
        <v>33.320999999999998</v>
      </c>
      <c r="CC42" s="42">
        <v>33.952999999999996</v>
      </c>
      <c r="CD42" s="42">
        <v>34.564999999999998</v>
      </c>
      <c r="CE42" s="42">
        <v>35.155000000000001</v>
      </c>
      <c r="CF42" s="42">
        <v>35.720999999999997</v>
      </c>
      <c r="CG42" s="42">
        <v>36.260999999999996</v>
      </c>
      <c r="CH42" s="42">
        <v>36.772999999999996</v>
      </c>
      <c r="CI42" s="42">
        <v>37.253999999999998</v>
      </c>
      <c r="CJ42" s="42">
        <v>37.702999999999996</v>
      </c>
      <c r="CK42" s="42">
        <v>38.116999999999997</v>
      </c>
      <c r="CL42" s="42">
        <v>38.494999999999997</v>
      </c>
      <c r="CM42" s="42">
        <v>38.833999999999996</v>
      </c>
      <c r="CN42" s="42">
        <v>39.134</v>
      </c>
      <c r="CO42" s="42">
        <v>39.393000000000001</v>
      </c>
      <c r="CP42" s="42">
        <v>39.613</v>
      </c>
      <c r="CQ42" s="42">
        <v>39.794999999999995</v>
      </c>
      <c r="CR42" s="42">
        <v>39.942</v>
      </c>
      <c r="CS42" s="42">
        <v>40.058</v>
      </c>
      <c r="CT42" s="42">
        <v>40.146999999999998</v>
      </c>
      <c r="CU42" s="42">
        <v>40.211999999999996</v>
      </c>
      <c r="CV42" s="42">
        <v>40.259</v>
      </c>
      <c r="CW42" s="42">
        <v>40.290999999999997</v>
      </c>
      <c r="CX42" s="42">
        <v>40.312999999999995</v>
      </c>
      <c r="CY42" s="42">
        <v>40.326999999999998</v>
      </c>
      <c r="CZ42" s="42">
        <v>40.335999999999999</v>
      </c>
      <c r="DA42" s="42">
        <v>40.341000000000001</v>
      </c>
      <c r="DB42" s="41"/>
      <c r="DC42" s="41"/>
      <c r="DD42" s="41"/>
    </row>
    <row r="43" spans="1:108"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0.995</v>
      </c>
      <c r="AR43" s="42">
        <v>1.984</v>
      </c>
      <c r="AS43" s="42">
        <v>2.9670000000000001</v>
      </c>
      <c r="AT43" s="42">
        <v>3.944</v>
      </c>
      <c r="AU43" s="42">
        <v>4.915</v>
      </c>
      <c r="AV43" s="42">
        <v>5.88</v>
      </c>
      <c r="AW43" s="42">
        <v>6.8390000000000004</v>
      </c>
      <c r="AX43" s="42">
        <v>7.7920000000000007</v>
      </c>
      <c r="AY43" s="42">
        <v>8.7349999999999994</v>
      </c>
      <c r="AZ43" s="42">
        <v>9.677999999999999</v>
      </c>
      <c r="BA43" s="42">
        <v>10.610999999999999</v>
      </c>
      <c r="BB43" s="42">
        <v>11.536999999999999</v>
      </c>
      <c r="BC43" s="42">
        <v>12.456</v>
      </c>
      <c r="BD43" s="42">
        <v>13.365</v>
      </c>
      <c r="BE43" s="42">
        <v>14.273</v>
      </c>
      <c r="BF43" s="42">
        <v>15.170999999999999</v>
      </c>
      <c r="BG43" s="42">
        <v>16.061</v>
      </c>
      <c r="BH43" s="42">
        <v>16.940000000000001</v>
      </c>
      <c r="BI43" s="42">
        <v>17.814</v>
      </c>
      <c r="BJ43" s="42">
        <v>18.68</v>
      </c>
      <c r="BK43" s="42">
        <v>19.538</v>
      </c>
      <c r="BL43" s="42">
        <v>20.387</v>
      </c>
      <c r="BM43" s="42">
        <v>21.227</v>
      </c>
      <c r="BN43" s="42">
        <v>22.058</v>
      </c>
      <c r="BO43" s="42">
        <v>22.879000000000001</v>
      </c>
      <c r="BP43" s="42">
        <v>23.69</v>
      </c>
      <c r="BQ43" s="42">
        <v>24.492000000000001</v>
      </c>
      <c r="BR43" s="42">
        <v>25.282</v>
      </c>
      <c r="BS43" s="42">
        <v>26.067</v>
      </c>
      <c r="BT43" s="42">
        <v>26.836000000000002</v>
      </c>
      <c r="BU43" s="42">
        <v>27.593</v>
      </c>
      <c r="BV43" s="42">
        <v>28.338000000000001</v>
      </c>
      <c r="BW43" s="42">
        <v>29.07</v>
      </c>
      <c r="BX43" s="42">
        <v>29.788</v>
      </c>
      <c r="BY43" s="42">
        <v>30.492000000000001</v>
      </c>
      <c r="BZ43" s="42">
        <v>31.18</v>
      </c>
      <c r="CA43" s="42">
        <v>31.852</v>
      </c>
      <c r="CB43" s="42">
        <v>32.506999999999998</v>
      </c>
      <c r="CC43" s="42">
        <v>33.143000000000001</v>
      </c>
      <c r="CD43" s="42">
        <v>33.757999999999996</v>
      </c>
      <c r="CE43" s="42">
        <v>34.350999999999999</v>
      </c>
      <c r="CF43" s="42">
        <v>34.919999999999995</v>
      </c>
      <c r="CG43" s="42">
        <v>35.463000000000001</v>
      </c>
      <c r="CH43" s="42">
        <v>35.977999999999994</v>
      </c>
      <c r="CI43" s="42">
        <v>36.461999999999996</v>
      </c>
      <c r="CJ43" s="42">
        <v>36.913999999999994</v>
      </c>
      <c r="CK43" s="42">
        <v>37.330999999999996</v>
      </c>
      <c r="CL43" s="42">
        <v>37.710999999999999</v>
      </c>
      <c r="CM43" s="42">
        <v>38.052</v>
      </c>
      <c r="CN43" s="42">
        <v>38.352999999999994</v>
      </c>
      <c r="CO43" s="42">
        <v>38.613999999999997</v>
      </c>
      <c r="CP43" s="42">
        <v>38.835000000000001</v>
      </c>
      <c r="CQ43" s="42">
        <v>39.018000000000001</v>
      </c>
      <c r="CR43" s="42">
        <v>39.165999999999997</v>
      </c>
      <c r="CS43" s="42">
        <v>39.282999999999994</v>
      </c>
      <c r="CT43" s="42">
        <v>39.372</v>
      </c>
      <c r="CU43" s="42">
        <v>39.437999999999995</v>
      </c>
      <c r="CV43" s="42">
        <v>39.484999999999999</v>
      </c>
      <c r="CW43" s="42">
        <v>39.518000000000001</v>
      </c>
      <c r="CX43" s="42">
        <v>39.54</v>
      </c>
      <c r="CY43" s="42">
        <v>39.553999999999995</v>
      </c>
      <c r="CZ43" s="42">
        <v>39.562999999999995</v>
      </c>
      <c r="DA43" s="42">
        <v>39.57</v>
      </c>
      <c r="DB43" s="41"/>
      <c r="DC43" s="41"/>
      <c r="DD43" s="41"/>
    </row>
    <row r="44" spans="1:108"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0.995</v>
      </c>
      <c r="AS44" s="42">
        <v>1.984</v>
      </c>
      <c r="AT44" s="42">
        <v>2.9670000000000001</v>
      </c>
      <c r="AU44" s="42">
        <v>3.944</v>
      </c>
      <c r="AV44" s="42">
        <v>4.915</v>
      </c>
      <c r="AW44" s="42">
        <v>5.88</v>
      </c>
      <c r="AX44" s="42">
        <v>6.8380000000000001</v>
      </c>
      <c r="AY44" s="42">
        <v>7.7850000000000001</v>
      </c>
      <c r="AZ44" s="42">
        <v>8.7349999999999994</v>
      </c>
      <c r="BA44" s="42">
        <v>9.6739999999999995</v>
      </c>
      <c r="BB44" s="42">
        <v>10.606</v>
      </c>
      <c r="BC44" s="42">
        <v>11.530999999999999</v>
      </c>
      <c r="BD44" s="42">
        <v>12.442</v>
      </c>
      <c r="BE44" s="42">
        <v>13.359</v>
      </c>
      <c r="BF44" s="42">
        <v>14.261999999999999</v>
      </c>
      <c r="BG44" s="42">
        <v>15.157</v>
      </c>
      <c r="BH44" s="42">
        <v>16.038</v>
      </c>
      <c r="BI44" s="42">
        <v>16.917000000000002</v>
      </c>
      <c r="BJ44" s="42">
        <v>17.788</v>
      </c>
      <c r="BK44" s="42">
        <v>18.651</v>
      </c>
      <c r="BL44" s="42">
        <v>19.504999999999999</v>
      </c>
      <c r="BM44" s="42">
        <v>20.350000000000001</v>
      </c>
      <c r="BN44" s="42">
        <v>21.186</v>
      </c>
      <c r="BO44" s="42">
        <v>22.012</v>
      </c>
      <c r="BP44" s="42">
        <v>22.827999999999999</v>
      </c>
      <c r="BQ44" s="42">
        <v>23.634</v>
      </c>
      <c r="BR44" s="42">
        <v>24.428999999999998</v>
      </c>
      <c r="BS44" s="42">
        <v>25.222000000000001</v>
      </c>
      <c r="BT44" s="42">
        <v>25.995000000000001</v>
      </c>
      <c r="BU44" s="42">
        <v>26.756</v>
      </c>
      <c r="BV44" s="42">
        <v>27.505000000000003</v>
      </c>
      <c r="BW44" s="42">
        <v>28.241</v>
      </c>
      <c r="BX44" s="42">
        <v>28.964000000000002</v>
      </c>
      <c r="BY44" s="42">
        <v>29.672000000000001</v>
      </c>
      <c r="BZ44" s="42">
        <v>30.364000000000001</v>
      </c>
      <c r="CA44" s="42">
        <v>31.040000000000003</v>
      </c>
      <c r="CB44" s="42">
        <v>31.698</v>
      </c>
      <c r="CC44" s="42">
        <v>32.336999999999996</v>
      </c>
      <c r="CD44" s="42">
        <v>32.955999999999996</v>
      </c>
      <c r="CE44" s="42">
        <v>33.552</v>
      </c>
      <c r="CF44" s="42">
        <v>34.123999999999995</v>
      </c>
      <c r="CG44" s="42">
        <v>34.669999999999995</v>
      </c>
      <c r="CH44" s="42">
        <v>35.187999999999995</v>
      </c>
      <c r="CI44" s="42">
        <v>35.674999999999997</v>
      </c>
      <c r="CJ44" s="42">
        <v>36.128999999999998</v>
      </c>
      <c r="CK44" s="42">
        <v>36.547999999999995</v>
      </c>
      <c r="CL44" s="42">
        <v>36.93</v>
      </c>
      <c r="CM44" s="42">
        <v>37.272999999999996</v>
      </c>
      <c r="CN44" s="42">
        <v>37.576000000000001</v>
      </c>
      <c r="CO44" s="42">
        <v>37.838000000000001</v>
      </c>
      <c r="CP44" s="42">
        <v>38.061</v>
      </c>
      <c r="CQ44" s="42">
        <v>38.245999999999995</v>
      </c>
      <c r="CR44" s="42">
        <v>38.394999999999996</v>
      </c>
      <c r="CS44" s="42">
        <v>38.512</v>
      </c>
      <c r="CT44" s="42">
        <v>38.601999999999997</v>
      </c>
      <c r="CU44" s="42">
        <v>38.667999999999999</v>
      </c>
      <c r="CV44" s="42">
        <v>38.714999999999996</v>
      </c>
      <c r="CW44" s="42">
        <v>38.747999999999998</v>
      </c>
      <c r="CX44" s="42">
        <v>38.769999999999996</v>
      </c>
      <c r="CY44" s="42">
        <v>38.783999999999999</v>
      </c>
      <c r="CZ44" s="42">
        <v>38.792999999999999</v>
      </c>
      <c r="DA44" s="42">
        <v>38.798999999999999</v>
      </c>
      <c r="DB44" s="41"/>
      <c r="DC44" s="41"/>
      <c r="DD44" s="41"/>
    </row>
    <row r="45" spans="1:108"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0.995</v>
      </c>
      <c r="AT45" s="42">
        <v>1.984</v>
      </c>
      <c r="AU45" s="42">
        <v>2.9670000000000001</v>
      </c>
      <c r="AV45" s="42">
        <v>3.9430000000000001</v>
      </c>
      <c r="AW45" s="42">
        <v>4.9130000000000003</v>
      </c>
      <c r="AX45" s="42">
        <v>5.8770000000000007</v>
      </c>
      <c r="AY45" s="42">
        <v>6.8310000000000004</v>
      </c>
      <c r="AZ45" s="42">
        <v>7.7850000000000001</v>
      </c>
      <c r="BA45" s="42">
        <v>8.7289999999999992</v>
      </c>
      <c r="BB45" s="42">
        <v>9.6659999999999986</v>
      </c>
      <c r="BC45" s="42">
        <v>10.596</v>
      </c>
      <c r="BD45" s="42">
        <v>11.515000000000001</v>
      </c>
      <c r="BE45" s="42">
        <v>12.434999999999999</v>
      </c>
      <c r="BF45" s="42">
        <v>13.343</v>
      </c>
      <c r="BG45" s="42">
        <v>14.244</v>
      </c>
      <c r="BH45" s="42">
        <v>15.132</v>
      </c>
      <c r="BI45" s="42">
        <v>16.015999999999998</v>
      </c>
      <c r="BJ45" s="42">
        <v>16.893000000000001</v>
      </c>
      <c r="BK45" s="42">
        <v>17.760000000000002</v>
      </c>
      <c r="BL45" s="42">
        <v>18.619</v>
      </c>
      <c r="BM45" s="42">
        <v>19.469000000000001</v>
      </c>
      <c r="BN45" s="42">
        <v>20.309999999999999</v>
      </c>
      <c r="BO45" s="42">
        <v>21.140999999999998</v>
      </c>
      <c r="BP45" s="42">
        <v>21.960999999999999</v>
      </c>
      <c r="BQ45" s="42">
        <v>22.771999999999998</v>
      </c>
      <c r="BR45" s="42">
        <v>23.571999999999999</v>
      </c>
      <c r="BS45" s="42">
        <v>24.369</v>
      </c>
      <c r="BT45" s="42">
        <v>25.147000000000002</v>
      </c>
      <c r="BU45" s="42">
        <v>25.913</v>
      </c>
      <c r="BV45" s="42">
        <v>26.666</v>
      </c>
      <c r="BW45" s="42">
        <v>27.407</v>
      </c>
      <c r="BX45" s="42">
        <v>28.134</v>
      </c>
      <c r="BY45" s="42">
        <v>28.846</v>
      </c>
      <c r="BZ45" s="42">
        <v>29.543000000000003</v>
      </c>
      <c r="CA45" s="42">
        <v>30.223000000000003</v>
      </c>
      <c r="CB45" s="42">
        <v>30.885000000000002</v>
      </c>
      <c r="CC45" s="42">
        <v>31.528000000000002</v>
      </c>
      <c r="CD45" s="42">
        <v>32.15</v>
      </c>
      <c r="CE45" s="42">
        <v>32.75</v>
      </c>
      <c r="CF45" s="42">
        <v>33.326000000000001</v>
      </c>
      <c r="CG45" s="42">
        <v>33.875</v>
      </c>
      <c r="CH45" s="42">
        <v>34.396000000000001</v>
      </c>
      <c r="CI45" s="42">
        <v>34.885999999999996</v>
      </c>
      <c r="CJ45" s="42">
        <v>35.342999999999996</v>
      </c>
      <c r="CK45" s="42">
        <v>35.763999999999996</v>
      </c>
      <c r="CL45" s="42">
        <v>36.147999999999996</v>
      </c>
      <c r="CM45" s="42">
        <v>36.492999999999995</v>
      </c>
      <c r="CN45" s="42">
        <v>36.797999999999995</v>
      </c>
      <c r="CO45" s="42">
        <v>37.061999999999998</v>
      </c>
      <c r="CP45" s="42">
        <v>37.285999999999994</v>
      </c>
      <c r="CQ45" s="42">
        <v>37.471999999999994</v>
      </c>
      <c r="CR45" s="42">
        <v>37.622</v>
      </c>
      <c r="CS45" s="42">
        <v>37.739999999999995</v>
      </c>
      <c r="CT45" s="42">
        <v>37.83</v>
      </c>
      <c r="CU45" s="42">
        <v>37.896999999999998</v>
      </c>
      <c r="CV45" s="42">
        <v>37.945</v>
      </c>
      <c r="CW45" s="42">
        <v>37.977999999999994</v>
      </c>
      <c r="CX45" s="42">
        <v>38</v>
      </c>
      <c r="CY45" s="42">
        <v>38.013999999999996</v>
      </c>
      <c r="CZ45" s="42">
        <v>38.022999999999996</v>
      </c>
      <c r="DA45" s="42">
        <v>38.027000000000001</v>
      </c>
      <c r="DB45" s="41"/>
      <c r="DC45" s="41"/>
      <c r="DD45" s="41"/>
    </row>
    <row r="46" spans="1:108"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1.982</v>
      </c>
      <c r="AV46" s="42">
        <v>2.964</v>
      </c>
      <c r="AW46" s="42">
        <v>3.94</v>
      </c>
      <c r="AX46" s="42">
        <v>4.91</v>
      </c>
      <c r="AY46" s="42">
        <v>5.8710000000000004</v>
      </c>
      <c r="AZ46" s="42">
        <v>6.83</v>
      </c>
      <c r="BA46" s="42">
        <v>7.78</v>
      </c>
      <c r="BB46" s="42">
        <v>8.722999999999999</v>
      </c>
      <c r="BC46" s="42">
        <v>9.6589999999999989</v>
      </c>
      <c r="BD46" s="42">
        <v>10.583</v>
      </c>
      <c r="BE46" s="42">
        <v>11.508999999999999</v>
      </c>
      <c r="BF46" s="42">
        <v>12.423</v>
      </c>
      <c r="BG46" s="42">
        <v>13.328999999999999</v>
      </c>
      <c r="BH46" s="42">
        <v>14.221</v>
      </c>
      <c r="BI46" s="42">
        <v>15.111000000000001</v>
      </c>
      <c r="BJ46" s="42">
        <v>15.993</v>
      </c>
      <c r="BK46" s="42">
        <v>16.866</v>
      </c>
      <c r="BL46" s="42">
        <v>17.73</v>
      </c>
      <c r="BM46" s="42">
        <v>18.585000000000001</v>
      </c>
      <c r="BN46" s="42">
        <v>19.43</v>
      </c>
      <c r="BO46" s="42">
        <v>20.265999999999998</v>
      </c>
      <c r="BP46" s="42">
        <v>21.091999999999999</v>
      </c>
      <c r="BQ46" s="42">
        <v>21.907</v>
      </c>
      <c r="BR46" s="42">
        <v>22.712</v>
      </c>
      <c r="BS46" s="42">
        <v>23.514000000000003</v>
      </c>
      <c r="BT46" s="42">
        <v>24.296000000000003</v>
      </c>
      <c r="BU46" s="42">
        <v>25.066000000000003</v>
      </c>
      <c r="BV46" s="42">
        <v>25.824000000000002</v>
      </c>
      <c r="BW46" s="42">
        <v>26.569000000000003</v>
      </c>
      <c r="BX46" s="42">
        <v>27.3</v>
      </c>
      <c r="BY46" s="42">
        <v>28.016000000000002</v>
      </c>
      <c r="BZ46" s="42">
        <v>28.717000000000002</v>
      </c>
      <c r="CA46" s="42">
        <v>29.401</v>
      </c>
      <c r="CB46" s="42">
        <v>30.067</v>
      </c>
      <c r="CC46" s="42">
        <v>30.714000000000002</v>
      </c>
      <c r="CD46" s="42">
        <v>31.34</v>
      </c>
      <c r="CE46" s="42">
        <v>31.943000000000001</v>
      </c>
      <c r="CF46" s="42">
        <v>32.521999999999998</v>
      </c>
      <c r="CG46" s="42">
        <v>33.073999999999998</v>
      </c>
      <c r="CH46" s="42">
        <v>33.597999999999999</v>
      </c>
      <c r="CI46" s="42">
        <v>34.091000000000001</v>
      </c>
      <c r="CJ46" s="42">
        <v>34.550999999999995</v>
      </c>
      <c r="CK46" s="42">
        <v>34.974999999999994</v>
      </c>
      <c r="CL46" s="42">
        <v>35.360999999999997</v>
      </c>
      <c r="CM46" s="42">
        <v>35.707999999999998</v>
      </c>
      <c r="CN46" s="42">
        <v>36.015000000000001</v>
      </c>
      <c r="CO46" s="42">
        <v>36.28</v>
      </c>
      <c r="CP46" s="42">
        <v>36.504999999999995</v>
      </c>
      <c r="CQ46" s="42">
        <v>36.692</v>
      </c>
      <c r="CR46" s="42">
        <v>36.842999999999996</v>
      </c>
      <c r="CS46" s="42">
        <v>36.961999999999996</v>
      </c>
      <c r="CT46" s="42">
        <v>37.052999999999997</v>
      </c>
      <c r="CU46" s="42">
        <v>37.119999999999997</v>
      </c>
      <c r="CV46" s="42">
        <v>37.167999999999999</v>
      </c>
      <c r="CW46" s="42">
        <v>37.201000000000001</v>
      </c>
      <c r="CX46" s="42">
        <v>37.222999999999999</v>
      </c>
      <c r="CY46" s="42">
        <v>37.236999999999995</v>
      </c>
      <c r="CZ46" s="42">
        <v>37.245999999999995</v>
      </c>
      <c r="DA46" s="42">
        <v>37.252000000000002</v>
      </c>
      <c r="DB46" s="41"/>
      <c r="DC46" s="41"/>
      <c r="DD46" s="41"/>
    </row>
    <row r="47" spans="1:108"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1.982</v>
      </c>
      <c r="AW47" s="42">
        <v>2.964</v>
      </c>
      <c r="AX47" s="42">
        <v>3.94</v>
      </c>
      <c r="AY47" s="42">
        <v>4.907</v>
      </c>
      <c r="AZ47" s="42">
        <v>5.8710000000000004</v>
      </c>
      <c r="BA47" s="42">
        <v>6.8260000000000005</v>
      </c>
      <c r="BB47" s="42">
        <v>7.7750000000000004</v>
      </c>
      <c r="BC47" s="42">
        <v>8.7159999999999993</v>
      </c>
      <c r="BD47" s="42">
        <v>9.6470000000000002</v>
      </c>
      <c r="BE47" s="42">
        <v>10.577</v>
      </c>
      <c r="BF47" s="42">
        <v>11.495999999999999</v>
      </c>
      <c r="BG47" s="42">
        <v>12.407999999999999</v>
      </c>
      <c r="BH47" s="42">
        <v>13.307</v>
      </c>
      <c r="BI47" s="42">
        <v>14.202</v>
      </c>
      <c r="BJ47" s="42">
        <v>15.089</v>
      </c>
      <c r="BK47" s="42">
        <v>15.967000000000001</v>
      </c>
      <c r="BL47" s="42">
        <v>16.837</v>
      </c>
      <c r="BM47" s="42">
        <v>17.696999999999999</v>
      </c>
      <c r="BN47" s="42">
        <v>18.547000000000001</v>
      </c>
      <c r="BO47" s="42">
        <v>19.388000000000002</v>
      </c>
      <c r="BP47" s="42">
        <v>20.219000000000001</v>
      </c>
      <c r="BQ47" s="42">
        <v>21.039000000000001</v>
      </c>
      <c r="BR47" s="42">
        <v>21.849</v>
      </c>
      <c r="BS47" s="42">
        <v>22.654</v>
      </c>
      <c r="BT47" s="42">
        <v>23.441000000000003</v>
      </c>
      <c r="BU47" s="42">
        <v>24.216000000000001</v>
      </c>
      <c r="BV47" s="42">
        <v>24.979000000000003</v>
      </c>
      <c r="BW47" s="42">
        <v>25.728000000000002</v>
      </c>
      <c r="BX47" s="42">
        <v>26.464000000000002</v>
      </c>
      <c r="BY47" s="42">
        <v>27.185000000000002</v>
      </c>
      <c r="BZ47" s="42">
        <v>27.89</v>
      </c>
      <c r="CA47" s="42">
        <v>28.578000000000003</v>
      </c>
      <c r="CB47" s="42">
        <v>29.248000000000001</v>
      </c>
      <c r="CC47" s="42">
        <v>29.899000000000001</v>
      </c>
      <c r="CD47" s="42">
        <v>30.529</v>
      </c>
      <c r="CE47" s="42">
        <v>31.136000000000003</v>
      </c>
      <c r="CF47" s="42">
        <v>31.718</v>
      </c>
      <c r="CG47" s="42">
        <v>32.274000000000001</v>
      </c>
      <c r="CH47" s="42">
        <v>32.800999999999995</v>
      </c>
      <c r="CI47" s="42">
        <v>33.296999999999997</v>
      </c>
      <c r="CJ47" s="42">
        <v>33.759</v>
      </c>
      <c r="CK47" s="42">
        <v>34.184999999999995</v>
      </c>
      <c r="CL47" s="42">
        <v>34.573999999999998</v>
      </c>
      <c r="CM47" s="42">
        <v>34.922999999999995</v>
      </c>
      <c r="CN47" s="42">
        <v>35.231999999999999</v>
      </c>
      <c r="CO47" s="42">
        <v>35.498999999999995</v>
      </c>
      <c r="CP47" s="42">
        <v>35.725999999999999</v>
      </c>
      <c r="CQ47" s="42">
        <v>35.913999999999994</v>
      </c>
      <c r="CR47" s="42">
        <v>36.065999999999995</v>
      </c>
      <c r="CS47" s="42">
        <v>36.186</v>
      </c>
      <c r="CT47" s="42">
        <v>36.277000000000001</v>
      </c>
      <c r="CU47" s="42">
        <v>36.344000000000001</v>
      </c>
      <c r="CV47" s="42">
        <v>36.391999999999996</v>
      </c>
      <c r="CW47" s="42">
        <v>36.424999999999997</v>
      </c>
      <c r="CX47" s="42">
        <v>36.446999999999996</v>
      </c>
      <c r="CY47" s="42">
        <v>36.460999999999999</v>
      </c>
      <c r="CZ47" s="42">
        <v>36.47</v>
      </c>
      <c r="DA47" s="42">
        <v>36.476999999999997</v>
      </c>
      <c r="DB47" s="41"/>
      <c r="DC47" s="41"/>
      <c r="DD47" s="41"/>
    </row>
    <row r="48" spans="1:108"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1.982</v>
      </c>
      <c r="AX48" s="42">
        <v>2.964</v>
      </c>
      <c r="AY48" s="42">
        <v>3.9369999999999998</v>
      </c>
      <c r="AZ48" s="42">
        <v>4.907</v>
      </c>
      <c r="BA48" s="42">
        <v>5.8680000000000003</v>
      </c>
      <c r="BB48" s="42">
        <v>6.8220000000000001</v>
      </c>
      <c r="BC48" s="42">
        <v>7.7690000000000001</v>
      </c>
      <c r="BD48" s="42">
        <v>8.7059999999999995</v>
      </c>
      <c r="BE48" s="42">
        <v>9.641</v>
      </c>
      <c r="BF48" s="42">
        <v>10.565999999999999</v>
      </c>
      <c r="BG48" s="42">
        <v>11.482999999999999</v>
      </c>
      <c r="BH48" s="42">
        <v>12.388999999999999</v>
      </c>
      <c r="BI48" s="42">
        <v>13.29</v>
      </c>
      <c r="BJ48" s="42">
        <v>14.182</v>
      </c>
      <c r="BK48" s="42">
        <v>15.066000000000001</v>
      </c>
      <c r="BL48" s="42">
        <v>15.94</v>
      </c>
      <c r="BM48" s="42">
        <v>16.806000000000001</v>
      </c>
      <c r="BN48" s="42">
        <v>17.661000000000001</v>
      </c>
      <c r="BO48" s="42">
        <v>18.507000000000001</v>
      </c>
      <c r="BP48" s="42">
        <v>19.343</v>
      </c>
      <c r="BQ48" s="42">
        <v>20.167999999999999</v>
      </c>
      <c r="BR48" s="42">
        <v>20.983000000000001</v>
      </c>
      <c r="BS48" s="42">
        <v>21.794</v>
      </c>
      <c r="BT48" s="42">
        <v>22.586000000000002</v>
      </c>
      <c r="BU48" s="42">
        <v>23.366</v>
      </c>
      <c r="BV48" s="42">
        <v>24.133000000000003</v>
      </c>
      <c r="BW48" s="42">
        <v>24.887</v>
      </c>
      <c r="BX48" s="42">
        <v>25.627000000000002</v>
      </c>
      <c r="BY48" s="42">
        <v>26.352</v>
      </c>
      <c r="BZ48" s="42">
        <v>27.061</v>
      </c>
      <c r="CA48" s="42">
        <v>27.753</v>
      </c>
      <c r="CB48" s="42">
        <v>28.427</v>
      </c>
      <c r="CC48" s="42">
        <v>29.082000000000001</v>
      </c>
      <c r="CD48" s="42">
        <v>29.716000000000001</v>
      </c>
      <c r="CE48" s="42">
        <v>30.327000000000002</v>
      </c>
      <c r="CF48" s="42">
        <v>30.913</v>
      </c>
      <c r="CG48" s="42">
        <v>31.472000000000001</v>
      </c>
      <c r="CH48" s="42">
        <v>32.001999999999995</v>
      </c>
      <c r="CI48" s="42">
        <v>32.500999999999998</v>
      </c>
      <c r="CJ48" s="42">
        <v>32.966000000000001</v>
      </c>
      <c r="CK48" s="42">
        <v>33.394999999999996</v>
      </c>
      <c r="CL48" s="42">
        <v>33.785999999999994</v>
      </c>
      <c r="CM48" s="42">
        <v>34.137999999999998</v>
      </c>
      <c r="CN48" s="42">
        <v>34.448</v>
      </c>
      <c r="CO48" s="42">
        <v>34.716999999999999</v>
      </c>
      <c r="CP48" s="42">
        <v>34.945</v>
      </c>
      <c r="CQ48" s="42">
        <v>35.134</v>
      </c>
      <c r="CR48" s="42">
        <v>35.286999999999999</v>
      </c>
      <c r="CS48" s="42">
        <v>35.406999999999996</v>
      </c>
      <c r="CT48" s="42">
        <v>35.498999999999995</v>
      </c>
      <c r="CU48" s="42">
        <v>35.567</v>
      </c>
      <c r="CV48" s="42">
        <v>35.614999999999995</v>
      </c>
      <c r="CW48" s="42">
        <v>35.649000000000001</v>
      </c>
      <c r="CX48" s="42">
        <v>35.670999999999999</v>
      </c>
      <c r="CY48" s="42">
        <v>35.684999999999995</v>
      </c>
      <c r="CZ48" s="42">
        <v>35.693999999999996</v>
      </c>
      <c r="DA48" s="42">
        <v>35.701000000000001</v>
      </c>
      <c r="DB48" s="41"/>
      <c r="DC48" s="41"/>
      <c r="DD48" s="41"/>
    </row>
    <row r="49" spans="1:108"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0.99399999999999999</v>
      </c>
      <c r="AX49" s="42">
        <v>1.982</v>
      </c>
      <c r="AY49" s="42">
        <v>2.9620000000000002</v>
      </c>
      <c r="AZ49" s="42">
        <v>3.9369999999999998</v>
      </c>
      <c r="BA49" s="42">
        <v>4.9039999999999999</v>
      </c>
      <c r="BB49" s="42">
        <v>5.8640000000000008</v>
      </c>
      <c r="BC49" s="42">
        <v>6.8170000000000002</v>
      </c>
      <c r="BD49" s="42">
        <v>7.76</v>
      </c>
      <c r="BE49" s="42">
        <v>8.7009999999999987</v>
      </c>
      <c r="BF49" s="42">
        <v>9.6319999999999997</v>
      </c>
      <c r="BG49" s="42">
        <v>10.555</v>
      </c>
      <c r="BH49" s="42">
        <v>11.465999999999999</v>
      </c>
      <c r="BI49" s="42">
        <v>12.372</v>
      </c>
      <c r="BJ49" s="42">
        <v>13.27</v>
      </c>
      <c r="BK49" s="42">
        <v>14.159000000000001</v>
      </c>
      <c r="BL49" s="42">
        <v>15.039</v>
      </c>
      <c r="BM49" s="42">
        <v>15.91</v>
      </c>
      <c r="BN49" s="42">
        <v>16.771000000000001</v>
      </c>
      <c r="BO49" s="42">
        <v>17.623000000000001</v>
      </c>
      <c r="BP49" s="42">
        <v>18.463999999999999</v>
      </c>
      <c r="BQ49" s="42">
        <v>19.294</v>
      </c>
      <c r="BR49" s="42">
        <v>20.114000000000001</v>
      </c>
      <c r="BS49" s="42">
        <v>20.928000000000001</v>
      </c>
      <c r="BT49" s="42">
        <v>21.725000000000001</v>
      </c>
      <c r="BU49" s="42">
        <v>22.51</v>
      </c>
      <c r="BV49" s="42">
        <v>23.282</v>
      </c>
      <c r="BW49" s="42">
        <v>24.041</v>
      </c>
      <c r="BX49" s="42">
        <v>24.786000000000001</v>
      </c>
      <c r="BY49" s="42">
        <v>25.516000000000002</v>
      </c>
      <c r="BZ49" s="42">
        <v>26.23</v>
      </c>
      <c r="CA49" s="42">
        <v>26.927</v>
      </c>
      <c r="CB49" s="42">
        <v>27.605</v>
      </c>
      <c r="CC49" s="42">
        <v>28.264000000000003</v>
      </c>
      <c r="CD49" s="42">
        <v>28.902000000000001</v>
      </c>
      <c r="CE49" s="42">
        <v>29.516999999999999</v>
      </c>
      <c r="CF49" s="42">
        <v>30.107000000000003</v>
      </c>
      <c r="CG49" s="42">
        <v>30.67</v>
      </c>
      <c r="CH49" s="42">
        <v>31.203000000000003</v>
      </c>
      <c r="CI49" s="42">
        <v>31.705000000000002</v>
      </c>
      <c r="CJ49" s="42">
        <v>32.172999999999995</v>
      </c>
      <c r="CK49" s="42">
        <v>32.604999999999997</v>
      </c>
      <c r="CL49" s="42">
        <v>32.998999999999995</v>
      </c>
      <c r="CM49" s="42">
        <v>33.352999999999994</v>
      </c>
      <c r="CN49" s="42">
        <v>33.664999999999999</v>
      </c>
      <c r="CO49" s="42">
        <v>33.934999999999995</v>
      </c>
      <c r="CP49" s="42">
        <v>34.163999999999994</v>
      </c>
      <c r="CQ49" s="42">
        <v>34.353999999999999</v>
      </c>
      <c r="CR49" s="42">
        <v>34.507999999999996</v>
      </c>
      <c r="CS49" s="42">
        <v>34.628999999999998</v>
      </c>
      <c r="CT49" s="42">
        <v>34.720999999999997</v>
      </c>
      <c r="CU49" s="42">
        <v>34.788999999999994</v>
      </c>
      <c r="CV49" s="42">
        <v>34.838000000000001</v>
      </c>
      <c r="CW49" s="42">
        <v>34.872</v>
      </c>
      <c r="CX49" s="42">
        <v>34.894999999999996</v>
      </c>
      <c r="CY49" s="42">
        <v>34.909999999999997</v>
      </c>
      <c r="CZ49" s="42">
        <v>34.918999999999997</v>
      </c>
      <c r="DA49" s="42">
        <v>34.923000000000002</v>
      </c>
      <c r="DB49" s="41"/>
      <c r="DC49" s="41"/>
      <c r="DD49" s="41"/>
    </row>
    <row r="50" spans="1:108"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0.99399999999999999</v>
      </c>
      <c r="AY50" s="42">
        <v>1.98</v>
      </c>
      <c r="AZ50" s="42">
        <v>2.9619999999999997</v>
      </c>
      <c r="BA50" s="42">
        <v>3.9359999999999999</v>
      </c>
      <c r="BB50" s="42">
        <v>4.9020000000000001</v>
      </c>
      <c r="BC50" s="42">
        <v>5.8610000000000007</v>
      </c>
      <c r="BD50" s="42">
        <v>6.81</v>
      </c>
      <c r="BE50" s="42">
        <v>7.7570000000000006</v>
      </c>
      <c r="BF50" s="42">
        <v>8.6939999999999991</v>
      </c>
      <c r="BG50" s="42">
        <v>9.6229999999999993</v>
      </c>
      <c r="BH50" s="42">
        <v>10.539</v>
      </c>
      <c r="BI50" s="42">
        <v>11.451000000000001</v>
      </c>
      <c r="BJ50" s="42">
        <v>12.355</v>
      </c>
      <c r="BK50" s="42">
        <v>13.25</v>
      </c>
      <c r="BL50" s="42">
        <v>14.135</v>
      </c>
      <c r="BM50" s="42">
        <v>15.012</v>
      </c>
      <c r="BN50" s="42">
        <v>15.878</v>
      </c>
      <c r="BO50" s="42">
        <v>16.734999999999999</v>
      </c>
      <c r="BP50" s="42">
        <v>17.581</v>
      </c>
      <c r="BQ50" s="42">
        <v>18.417000000000002</v>
      </c>
      <c r="BR50" s="42">
        <v>19.242000000000001</v>
      </c>
      <c r="BS50" s="42">
        <v>20.064</v>
      </c>
      <c r="BT50" s="42">
        <v>20.866</v>
      </c>
      <c r="BU50" s="42">
        <v>21.656000000000002</v>
      </c>
      <c r="BV50" s="42">
        <v>22.433</v>
      </c>
      <c r="BW50" s="42">
        <v>23.197000000000003</v>
      </c>
      <c r="BX50" s="42">
        <v>23.946000000000002</v>
      </c>
      <c r="BY50" s="42">
        <v>24.68</v>
      </c>
      <c r="BZ50" s="42">
        <v>25.398</v>
      </c>
      <c r="CA50" s="42">
        <v>26.099</v>
      </c>
      <c r="CB50" s="42">
        <v>26.782</v>
      </c>
      <c r="CC50" s="42">
        <v>27.445</v>
      </c>
      <c r="CD50" s="42">
        <v>28.087</v>
      </c>
      <c r="CE50" s="42">
        <v>28.706</v>
      </c>
      <c r="CF50" s="42">
        <v>29.298999999999999</v>
      </c>
      <c r="CG50" s="42">
        <v>29.865000000000002</v>
      </c>
      <c r="CH50" s="42">
        <v>30.402000000000001</v>
      </c>
      <c r="CI50" s="42">
        <v>30.907</v>
      </c>
      <c r="CJ50" s="42">
        <v>31.378</v>
      </c>
      <c r="CK50" s="42">
        <v>31.813000000000002</v>
      </c>
      <c r="CL50" s="42">
        <v>32.208999999999996</v>
      </c>
      <c r="CM50" s="42">
        <v>32.564999999999998</v>
      </c>
      <c r="CN50" s="42">
        <v>32.878999999999998</v>
      </c>
      <c r="CO50" s="42">
        <v>33.150999999999996</v>
      </c>
      <c r="CP50" s="42">
        <v>33.381999999999998</v>
      </c>
      <c r="CQ50" s="42">
        <v>33.573</v>
      </c>
      <c r="CR50" s="42">
        <v>33.727999999999994</v>
      </c>
      <c r="CS50" s="42">
        <v>33.849999999999994</v>
      </c>
      <c r="CT50" s="42">
        <v>33.942999999999998</v>
      </c>
      <c r="CU50" s="42">
        <v>34.012</v>
      </c>
      <c r="CV50" s="42">
        <v>34.061</v>
      </c>
      <c r="CW50" s="42">
        <v>34.094999999999999</v>
      </c>
      <c r="CX50" s="42">
        <v>34.117999999999995</v>
      </c>
      <c r="CY50" s="42">
        <v>34.132999999999996</v>
      </c>
      <c r="CZ50" s="42">
        <v>34.141999999999996</v>
      </c>
      <c r="DA50" s="42">
        <v>34.146000000000001</v>
      </c>
      <c r="DB50" s="41"/>
      <c r="DC50" s="41"/>
      <c r="DD50" s="41"/>
    </row>
    <row r="51" spans="1:108"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1.9809999999999999</v>
      </c>
      <c r="BA51" s="42">
        <v>2.9609999999999999</v>
      </c>
      <c r="BB51" s="42">
        <v>3.9339999999999997</v>
      </c>
      <c r="BC51" s="42">
        <v>4.899</v>
      </c>
      <c r="BD51" s="42">
        <v>5.8540000000000001</v>
      </c>
      <c r="BE51" s="42">
        <v>6.8080000000000007</v>
      </c>
      <c r="BF51" s="42">
        <v>7.7510000000000003</v>
      </c>
      <c r="BG51" s="42">
        <v>8.6859999999999999</v>
      </c>
      <c r="BH51" s="42">
        <v>9.6080000000000005</v>
      </c>
      <c r="BI51" s="42">
        <v>10.526</v>
      </c>
      <c r="BJ51" s="42">
        <v>11.435</v>
      </c>
      <c r="BK51" s="42">
        <v>12.336</v>
      </c>
      <c r="BL51" s="42">
        <v>13.227</v>
      </c>
      <c r="BM51" s="42">
        <v>14.11</v>
      </c>
      <c r="BN51" s="42">
        <v>14.981999999999999</v>
      </c>
      <c r="BO51" s="42">
        <v>15.843999999999999</v>
      </c>
      <c r="BP51" s="42">
        <v>16.696000000000002</v>
      </c>
      <c r="BQ51" s="42">
        <v>17.536999999999999</v>
      </c>
      <c r="BR51" s="42">
        <v>18.367000000000001</v>
      </c>
      <c r="BS51" s="42">
        <v>19.194000000000003</v>
      </c>
      <c r="BT51" s="42">
        <v>20.001000000000001</v>
      </c>
      <c r="BU51" s="42">
        <v>20.796000000000003</v>
      </c>
      <c r="BV51" s="42">
        <v>21.578000000000003</v>
      </c>
      <c r="BW51" s="42">
        <v>22.347000000000001</v>
      </c>
      <c r="BX51" s="42">
        <v>23.101000000000003</v>
      </c>
      <c r="BY51" s="42">
        <v>23.84</v>
      </c>
      <c r="BZ51" s="42">
        <v>24.563000000000002</v>
      </c>
      <c r="CA51" s="42">
        <v>25.269000000000002</v>
      </c>
      <c r="CB51" s="42">
        <v>25.956</v>
      </c>
      <c r="CC51" s="42">
        <v>26.624000000000002</v>
      </c>
      <c r="CD51" s="42">
        <v>27.27</v>
      </c>
      <c r="CE51" s="42">
        <v>27.893000000000001</v>
      </c>
      <c r="CF51" s="42">
        <v>28.490000000000002</v>
      </c>
      <c r="CG51" s="42">
        <v>29.060000000000002</v>
      </c>
      <c r="CH51" s="42">
        <v>29.6</v>
      </c>
      <c r="CI51" s="42">
        <v>30.108000000000001</v>
      </c>
      <c r="CJ51" s="42">
        <v>30.582000000000001</v>
      </c>
      <c r="CK51" s="42">
        <v>31.019000000000002</v>
      </c>
      <c r="CL51" s="42">
        <v>31.418000000000003</v>
      </c>
      <c r="CM51" s="42">
        <v>31.776</v>
      </c>
      <c r="CN51" s="42">
        <v>32.091999999999999</v>
      </c>
      <c r="CO51" s="42">
        <v>32.366</v>
      </c>
      <c r="CP51" s="42">
        <v>32.597999999999999</v>
      </c>
      <c r="CQ51" s="42">
        <v>32.790999999999997</v>
      </c>
      <c r="CR51" s="42">
        <v>32.946999999999996</v>
      </c>
      <c r="CS51" s="42">
        <v>33.07</v>
      </c>
      <c r="CT51" s="42">
        <v>33.162999999999997</v>
      </c>
      <c r="CU51" s="42">
        <v>33.231999999999999</v>
      </c>
      <c r="CV51" s="42">
        <v>33.280999999999999</v>
      </c>
      <c r="CW51" s="42">
        <v>33.314999999999998</v>
      </c>
      <c r="CX51" s="42">
        <v>33.338000000000001</v>
      </c>
      <c r="CY51" s="42">
        <v>33.352999999999994</v>
      </c>
      <c r="CZ51" s="42">
        <v>33.361999999999995</v>
      </c>
      <c r="DA51" s="42">
        <v>33.368000000000002</v>
      </c>
      <c r="DB51" s="41"/>
      <c r="DC51" s="41"/>
      <c r="DD51" s="41"/>
    </row>
    <row r="52" spans="1:108"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0.99399999999999999</v>
      </c>
      <c r="BA52" s="42">
        <v>1.9809999999999999</v>
      </c>
      <c r="BB52" s="42">
        <v>2.96</v>
      </c>
      <c r="BC52" s="42">
        <v>3.9319999999999999</v>
      </c>
      <c r="BD52" s="42">
        <v>4.8940000000000001</v>
      </c>
      <c r="BE52" s="42">
        <v>5.8540000000000001</v>
      </c>
      <c r="BF52" s="42">
        <v>6.8029999999999999</v>
      </c>
      <c r="BG52" s="42">
        <v>7.7440000000000007</v>
      </c>
      <c r="BH52" s="42">
        <v>8.673</v>
      </c>
      <c r="BI52" s="42">
        <v>9.5969999999999995</v>
      </c>
      <c r="BJ52" s="42">
        <v>10.513</v>
      </c>
      <c r="BK52" s="42">
        <v>11.419</v>
      </c>
      <c r="BL52" s="42">
        <v>12.317</v>
      </c>
      <c r="BM52" s="42">
        <v>13.205</v>
      </c>
      <c r="BN52" s="42">
        <v>14.083</v>
      </c>
      <c r="BO52" s="42">
        <v>14.951000000000001</v>
      </c>
      <c r="BP52" s="42">
        <v>15.808999999999999</v>
      </c>
      <c r="BQ52" s="42">
        <v>16.655000000000001</v>
      </c>
      <c r="BR52" s="42">
        <v>17.491</v>
      </c>
      <c r="BS52" s="42">
        <v>18.323</v>
      </c>
      <c r="BT52" s="42">
        <v>19.136000000000003</v>
      </c>
      <c r="BU52" s="42">
        <v>19.936</v>
      </c>
      <c r="BV52" s="42">
        <v>20.723000000000003</v>
      </c>
      <c r="BW52" s="42">
        <v>21.497</v>
      </c>
      <c r="BX52" s="42">
        <v>22.256</v>
      </c>
      <c r="BY52" s="42">
        <v>23</v>
      </c>
      <c r="BZ52" s="42">
        <v>23.728000000000002</v>
      </c>
      <c r="CA52" s="42">
        <v>24.438000000000002</v>
      </c>
      <c r="CB52" s="42">
        <v>25.130000000000003</v>
      </c>
      <c r="CC52" s="42">
        <v>25.802</v>
      </c>
      <c r="CD52" s="42">
        <v>26.452000000000002</v>
      </c>
      <c r="CE52" s="42">
        <v>27.079000000000001</v>
      </c>
      <c r="CF52" s="42">
        <v>27.68</v>
      </c>
      <c r="CG52" s="42">
        <v>28.254000000000001</v>
      </c>
      <c r="CH52" s="42">
        <v>28.798000000000002</v>
      </c>
      <c r="CI52" s="42">
        <v>29.310000000000002</v>
      </c>
      <c r="CJ52" s="42">
        <v>29.787000000000003</v>
      </c>
      <c r="CK52" s="42">
        <v>30.227</v>
      </c>
      <c r="CL52" s="42">
        <v>30.628</v>
      </c>
      <c r="CM52" s="42">
        <v>30.989000000000001</v>
      </c>
      <c r="CN52" s="42">
        <v>31.308</v>
      </c>
      <c r="CO52" s="42">
        <v>31.584</v>
      </c>
      <c r="CP52" s="42">
        <v>31.818000000000001</v>
      </c>
      <c r="CQ52" s="42">
        <v>32.012</v>
      </c>
      <c r="CR52" s="42">
        <v>32.168999999999997</v>
      </c>
      <c r="CS52" s="42">
        <v>32.291999999999994</v>
      </c>
      <c r="CT52" s="42">
        <v>32.385999999999996</v>
      </c>
      <c r="CU52" s="42">
        <v>32.455999999999996</v>
      </c>
      <c r="CV52" s="42">
        <v>32.506</v>
      </c>
      <c r="CW52" s="42">
        <v>32.54</v>
      </c>
      <c r="CX52" s="42">
        <v>32.562999999999995</v>
      </c>
      <c r="CY52" s="42">
        <v>32.577999999999996</v>
      </c>
      <c r="CZ52" s="42">
        <v>32.586999999999996</v>
      </c>
      <c r="DA52" s="42">
        <v>32.594000000000001</v>
      </c>
      <c r="DB52" s="41"/>
      <c r="DC52" s="41"/>
      <c r="DD52" s="41"/>
    </row>
    <row r="53" spans="1:108"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0.99299999999999999</v>
      </c>
      <c r="BB53" s="42">
        <v>1.9789999999999999</v>
      </c>
      <c r="BC53" s="42">
        <v>2.9579999999999997</v>
      </c>
      <c r="BD53" s="42">
        <v>3.9279999999999999</v>
      </c>
      <c r="BE53" s="42">
        <v>4.8930000000000007</v>
      </c>
      <c r="BF53" s="42">
        <v>5.8490000000000002</v>
      </c>
      <c r="BG53" s="42">
        <v>6.7970000000000006</v>
      </c>
      <c r="BH53" s="42">
        <v>7.7329999999999997</v>
      </c>
      <c r="BI53" s="42">
        <v>8.6630000000000003</v>
      </c>
      <c r="BJ53" s="42">
        <v>9.5850000000000009</v>
      </c>
      <c r="BK53" s="42">
        <v>10.497999999999999</v>
      </c>
      <c r="BL53" s="42">
        <v>11.401999999999999</v>
      </c>
      <c r="BM53" s="42">
        <v>12.295999999999999</v>
      </c>
      <c r="BN53" s="42">
        <v>13.18</v>
      </c>
      <c r="BO53" s="42">
        <v>14.054</v>
      </c>
      <c r="BP53" s="42">
        <v>14.917999999999999</v>
      </c>
      <c r="BQ53" s="42">
        <v>15.771000000000001</v>
      </c>
      <c r="BR53" s="42">
        <v>16.611999999999998</v>
      </c>
      <c r="BS53" s="42">
        <v>17.448</v>
      </c>
      <c r="BT53" s="42">
        <v>18.266000000000002</v>
      </c>
      <c r="BU53" s="42">
        <v>19.072000000000003</v>
      </c>
      <c r="BV53" s="42">
        <v>19.865000000000002</v>
      </c>
      <c r="BW53" s="42">
        <v>20.644000000000002</v>
      </c>
      <c r="BX53" s="42">
        <v>21.409000000000002</v>
      </c>
      <c r="BY53" s="42">
        <v>22.158000000000001</v>
      </c>
      <c r="BZ53" s="42">
        <v>22.891000000000002</v>
      </c>
      <c r="CA53" s="42">
        <v>23.606000000000002</v>
      </c>
      <c r="CB53" s="42">
        <v>24.303000000000001</v>
      </c>
      <c r="CC53" s="42">
        <v>24.98</v>
      </c>
      <c r="CD53" s="42">
        <v>25.635000000000002</v>
      </c>
      <c r="CE53" s="42">
        <v>26.266000000000002</v>
      </c>
      <c r="CF53" s="42">
        <v>26.872</v>
      </c>
      <c r="CG53" s="42">
        <v>27.450000000000003</v>
      </c>
      <c r="CH53" s="42">
        <v>27.998000000000001</v>
      </c>
      <c r="CI53" s="42">
        <v>28.513000000000002</v>
      </c>
      <c r="CJ53" s="42">
        <v>28.994</v>
      </c>
      <c r="CK53" s="42">
        <v>29.437000000000001</v>
      </c>
      <c r="CL53" s="42">
        <v>29.841000000000001</v>
      </c>
      <c r="CM53" s="42">
        <v>30.204000000000001</v>
      </c>
      <c r="CN53" s="42">
        <v>30.525000000000002</v>
      </c>
      <c r="CO53" s="42">
        <v>30.803000000000001</v>
      </c>
      <c r="CP53" s="42">
        <v>31.039000000000001</v>
      </c>
      <c r="CQ53" s="42">
        <v>31.234000000000002</v>
      </c>
      <c r="CR53" s="42">
        <v>31.391999999999999</v>
      </c>
      <c r="CS53" s="42">
        <v>31.516000000000002</v>
      </c>
      <c r="CT53" s="42">
        <v>31.611000000000001</v>
      </c>
      <c r="CU53" s="42">
        <v>31.681000000000001</v>
      </c>
      <c r="CV53" s="42">
        <v>31.731000000000002</v>
      </c>
      <c r="CW53" s="42">
        <v>31.766000000000002</v>
      </c>
      <c r="CX53" s="42">
        <v>31.789000000000001</v>
      </c>
      <c r="CY53" s="42">
        <v>31.804000000000002</v>
      </c>
      <c r="CZ53" s="42">
        <v>31.813000000000002</v>
      </c>
      <c r="DA53" s="42">
        <v>31.818999999999999</v>
      </c>
      <c r="DB53" s="41"/>
      <c r="DC53" s="41"/>
      <c r="DD53" s="41"/>
    </row>
    <row r="54" spans="1:108"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0.99299999999999999</v>
      </c>
      <c r="BC54" s="42">
        <v>1.9789999999999999</v>
      </c>
      <c r="BD54" s="42">
        <v>2.956</v>
      </c>
      <c r="BE54" s="42">
        <v>3.927</v>
      </c>
      <c r="BF54" s="42">
        <v>4.8900000000000006</v>
      </c>
      <c r="BG54" s="42">
        <v>5.8450000000000006</v>
      </c>
      <c r="BH54" s="42">
        <v>6.7880000000000003</v>
      </c>
      <c r="BI54" s="42">
        <v>7.7249999999999996</v>
      </c>
      <c r="BJ54" s="42">
        <v>8.6539999999999999</v>
      </c>
      <c r="BK54" s="42">
        <v>9.5730000000000004</v>
      </c>
      <c r="BL54" s="42">
        <v>10.484</v>
      </c>
      <c r="BM54" s="42">
        <v>11.384</v>
      </c>
      <c r="BN54" s="42">
        <v>12.275</v>
      </c>
      <c r="BO54" s="42">
        <v>13.154999999999999</v>
      </c>
      <c r="BP54" s="42">
        <v>14.025</v>
      </c>
      <c r="BQ54" s="42">
        <v>14.884</v>
      </c>
      <c r="BR54" s="42">
        <v>15.731</v>
      </c>
      <c r="BS54" s="42">
        <v>16.575000000000003</v>
      </c>
      <c r="BT54" s="42">
        <v>17.399000000000001</v>
      </c>
      <c r="BU54" s="42">
        <v>18.211000000000002</v>
      </c>
      <c r="BV54" s="42">
        <v>19.009</v>
      </c>
      <c r="BW54" s="42">
        <v>19.794</v>
      </c>
      <c r="BX54" s="42">
        <v>20.564</v>
      </c>
      <c r="BY54" s="42">
        <v>21.319000000000003</v>
      </c>
      <c r="BZ54" s="42">
        <v>22.057000000000002</v>
      </c>
      <c r="CA54" s="42">
        <v>22.777000000000001</v>
      </c>
      <c r="CB54" s="42">
        <v>23.479000000000003</v>
      </c>
      <c r="CC54" s="42">
        <v>24.161000000000001</v>
      </c>
      <c r="CD54" s="42">
        <v>24.821000000000002</v>
      </c>
      <c r="CE54" s="42">
        <v>25.457000000000001</v>
      </c>
      <c r="CF54" s="42">
        <v>26.067</v>
      </c>
      <c r="CG54" s="42">
        <v>26.649000000000001</v>
      </c>
      <c r="CH54" s="42">
        <v>27.201000000000001</v>
      </c>
      <c r="CI54" s="42">
        <v>27.720000000000002</v>
      </c>
      <c r="CJ54" s="42">
        <v>28.204000000000001</v>
      </c>
      <c r="CK54" s="42">
        <v>28.651</v>
      </c>
      <c r="CL54" s="42">
        <v>29.058</v>
      </c>
      <c r="CM54" s="42">
        <v>29.423999999999999</v>
      </c>
      <c r="CN54" s="42">
        <v>29.747</v>
      </c>
      <c r="CO54" s="42">
        <v>30.027000000000001</v>
      </c>
      <c r="CP54" s="42">
        <v>30.264000000000003</v>
      </c>
      <c r="CQ54" s="42">
        <v>30.461000000000002</v>
      </c>
      <c r="CR54" s="42">
        <v>30.62</v>
      </c>
      <c r="CS54" s="42">
        <v>30.745000000000001</v>
      </c>
      <c r="CT54" s="42">
        <v>30.84</v>
      </c>
      <c r="CU54" s="42">
        <v>30.911000000000001</v>
      </c>
      <c r="CV54" s="42">
        <v>30.961000000000002</v>
      </c>
      <c r="CW54" s="42">
        <v>30.996000000000002</v>
      </c>
      <c r="CX54" s="42">
        <v>31.019000000000002</v>
      </c>
      <c r="CY54" s="42">
        <v>31.034000000000002</v>
      </c>
      <c r="CZ54" s="42">
        <v>31.043000000000003</v>
      </c>
      <c r="DA54" s="42">
        <v>31.047000000000001</v>
      </c>
      <c r="DB54" s="41"/>
      <c r="DC54" s="41"/>
      <c r="DD54" s="41"/>
    </row>
    <row r="55" spans="1:108"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0.99299999999999999</v>
      </c>
      <c r="BD55" s="42">
        <v>1.9770000000000001</v>
      </c>
      <c r="BE55" s="42">
        <v>2.956</v>
      </c>
      <c r="BF55" s="42">
        <v>3.9259999999999997</v>
      </c>
      <c r="BG55" s="42">
        <v>4.8879999999999999</v>
      </c>
      <c r="BH55" s="42">
        <v>5.8380000000000001</v>
      </c>
      <c r="BI55" s="42">
        <v>6.782</v>
      </c>
      <c r="BJ55" s="42">
        <v>7.7169999999999996</v>
      </c>
      <c r="BK55" s="42">
        <v>8.6430000000000007</v>
      </c>
      <c r="BL55" s="42">
        <v>9.56</v>
      </c>
      <c r="BM55" s="42">
        <v>10.467000000000001</v>
      </c>
      <c r="BN55" s="42">
        <v>11.364000000000001</v>
      </c>
      <c r="BO55" s="42">
        <v>12.250999999999999</v>
      </c>
      <c r="BP55" s="42">
        <v>13.127000000000001</v>
      </c>
      <c r="BQ55" s="42">
        <v>13.992000000000001</v>
      </c>
      <c r="BR55" s="42">
        <v>14.846</v>
      </c>
      <c r="BS55" s="42">
        <v>15.693999999999999</v>
      </c>
      <c r="BT55" s="42">
        <v>16.524000000000001</v>
      </c>
      <c r="BU55" s="42">
        <v>17.341000000000001</v>
      </c>
      <c r="BV55" s="42">
        <v>18.145</v>
      </c>
      <c r="BW55" s="42">
        <v>18.936</v>
      </c>
      <c r="BX55" s="42">
        <v>19.712</v>
      </c>
      <c r="BY55" s="42">
        <v>20.472000000000001</v>
      </c>
      <c r="BZ55" s="42">
        <v>21.216000000000001</v>
      </c>
      <c r="CA55" s="42">
        <v>21.942</v>
      </c>
      <c r="CB55" s="42">
        <v>22.649000000000001</v>
      </c>
      <c r="CC55" s="42">
        <v>23.336000000000002</v>
      </c>
      <c r="CD55" s="42">
        <v>24</v>
      </c>
      <c r="CE55" s="42">
        <v>24.64</v>
      </c>
      <c r="CF55" s="42">
        <v>25.254000000000001</v>
      </c>
      <c r="CG55" s="42">
        <v>25.84</v>
      </c>
      <c r="CH55" s="42">
        <v>26.396000000000001</v>
      </c>
      <c r="CI55" s="42">
        <v>26.919</v>
      </c>
      <c r="CJ55" s="42">
        <v>27.407</v>
      </c>
      <c r="CK55" s="42">
        <v>27.857000000000003</v>
      </c>
      <c r="CL55" s="42">
        <v>28.266999999999999</v>
      </c>
      <c r="CM55" s="42">
        <v>28.636000000000003</v>
      </c>
      <c r="CN55" s="42">
        <v>28.961000000000002</v>
      </c>
      <c r="CO55" s="42">
        <v>29.243000000000002</v>
      </c>
      <c r="CP55" s="42">
        <v>29.482000000000003</v>
      </c>
      <c r="CQ55" s="42">
        <v>29.68</v>
      </c>
      <c r="CR55" s="42">
        <v>29.84</v>
      </c>
      <c r="CS55" s="42">
        <v>29.966000000000001</v>
      </c>
      <c r="CT55" s="42">
        <v>30.062000000000001</v>
      </c>
      <c r="CU55" s="42">
        <v>30.133000000000003</v>
      </c>
      <c r="CV55" s="42">
        <v>30.184000000000001</v>
      </c>
      <c r="CW55" s="42">
        <v>30.219000000000001</v>
      </c>
      <c r="CX55" s="42">
        <v>30.242000000000001</v>
      </c>
      <c r="CY55" s="42">
        <v>30.257000000000001</v>
      </c>
      <c r="CZ55" s="42">
        <v>30.266000000000002</v>
      </c>
      <c r="DA55" s="42">
        <v>30.274000000000001</v>
      </c>
      <c r="DB55" s="41"/>
      <c r="DC55" s="41"/>
      <c r="DD55" s="41"/>
    </row>
    <row r="56" spans="1:108"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1.978</v>
      </c>
      <c r="BF56" s="42">
        <v>2.9550000000000001</v>
      </c>
      <c r="BG56" s="42">
        <v>3.9239999999999999</v>
      </c>
      <c r="BH56" s="42">
        <v>4.8819999999999997</v>
      </c>
      <c r="BI56" s="42">
        <v>5.8330000000000002</v>
      </c>
      <c r="BJ56" s="42">
        <v>6.7750000000000004</v>
      </c>
      <c r="BK56" s="42">
        <v>7.7089999999999996</v>
      </c>
      <c r="BL56" s="42">
        <v>8.6319999999999997</v>
      </c>
      <c r="BM56" s="42">
        <v>9.5459999999999994</v>
      </c>
      <c r="BN56" s="42">
        <v>10.45</v>
      </c>
      <c r="BO56" s="42">
        <v>11.343999999999999</v>
      </c>
      <c r="BP56" s="42">
        <v>12.226000000000001</v>
      </c>
      <c r="BQ56" s="42">
        <v>13.098000000000001</v>
      </c>
      <c r="BR56" s="42">
        <v>13.958</v>
      </c>
      <c r="BS56" s="42">
        <v>14.814</v>
      </c>
      <c r="BT56" s="42">
        <v>15.649999999999999</v>
      </c>
      <c r="BU56" s="42">
        <v>16.474</v>
      </c>
      <c r="BV56" s="42">
        <v>17.284000000000002</v>
      </c>
      <c r="BW56" s="42">
        <v>18.081</v>
      </c>
      <c r="BX56" s="42">
        <v>18.863</v>
      </c>
      <c r="BY56" s="42">
        <v>19.629000000000001</v>
      </c>
      <c r="BZ56" s="42">
        <v>20.378</v>
      </c>
      <c r="CA56" s="42">
        <v>21.109000000000002</v>
      </c>
      <c r="CB56" s="42">
        <v>21.821000000000002</v>
      </c>
      <c r="CC56" s="42">
        <v>22.513000000000002</v>
      </c>
      <c r="CD56" s="42">
        <v>23.182000000000002</v>
      </c>
      <c r="CE56" s="42">
        <v>23.827000000000002</v>
      </c>
      <c r="CF56" s="42">
        <v>24.446000000000002</v>
      </c>
      <c r="CG56" s="42">
        <v>25.037000000000003</v>
      </c>
      <c r="CH56" s="42">
        <v>25.597000000000001</v>
      </c>
      <c r="CI56" s="42">
        <v>26.124000000000002</v>
      </c>
      <c r="CJ56" s="42">
        <v>26.615000000000002</v>
      </c>
      <c r="CK56" s="42">
        <v>27.068000000000001</v>
      </c>
      <c r="CL56" s="42">
        <v>27.481000000000002</v>
      </c>
      <c r="CM56" s="42">
        <v>27.852</v>
      </c>
      <c r="CN56" s="42">
        <v>28.18</v>
      </c>
      <c r="CO56" s="42">
        <v>28.464000000000002</v>
      </c>
      <c r="CP56" s="42">
        <v>28.705000000000002</v>
      </c>
      <c r="CQ56" s="42">
        <v>28.905000000000001</v>
      </c>
      <c r="CR56" s="42">
        <v>29.066000000000003</v>
      </c>
      <c r="CS56" s="42">
        <v>29.193000000000001</v>
      </c>
      <c r="CT56" s="42">
        <v>29.290000000000003</v>
      </c>
      <c r="CU56" s="42">
        <v>29.362000000000002</v>
      </c>
      <c r="CV56" s="42">
        <v>29.413</v>
      </c>
      <c r="CW56" s="42">
        <v>29.448</v>
      </c>
      <c r="CX56" s="42">
        <v>29.472000000000001</v>
      </c>
      <c r="CY56" s="42">
        <v>29.487000000000002</v>
      </c>
      <c r="CZ56" s="42">
        <v>29.497</v>
      </c>
      <c r="DA56" s="42">
        <v>29.501999999999999</v>
      </c>
      <c r="DB56" s="41"/>
      <c r="DC56" s="41"/>
      <c r="DD56" s="41"/>
    </row>
    <row r="57" spans="1:108"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0.99299999999999999</v>
      </c>
      <c r="BF57" s="42">
        <v>1.978</v>
      </c>
      <c r="BG57" s="42">
        <v>2.9539999999999997</v>
      </c>
      <c r="BH57" s="42">
        <v>3.919</v>
      </c>
      <c r="BI57" s="42">
        <v>4.8780000000000001</v>
      </c>
      <c r="BJ57" s="42">
        <v>5.8280000000000003</v>
      </c>
      <c r="BK57" s="42">
        <v>6.7679999999999998</v>
      </c>
      <c r="BL57" s="42">
        <v>7.6989999999999998</v>
      </c>
      <c r="BM57" s="42">
        <v>8.6199999999999992</v>
      </c>
      <c r="BN57" s="42">
        <v>9.5310000000000006</v>
      </c>
      <c r="BO57" s="42">
        <v>10.430999999999999</v>
      </c>
      <c r="BP57" s="42">
        <v>11.321</v>
      </c>
      <c r="BQ57" s="42">
        <v>12.199</v>
      </c>
      <c r="BR57" s="42">
        <v>13.066000000000001</v>
      </c>
      <c r="BS57" s="42">
        <v>13.927</v>
      </c>
      <c r="BT57" s="42">
        <v>14.77</v>
      </c>
      <c r="BU57" s="42">
        <v>15.6</v>
      </c>
      <c r="BV57" s="42">
        <v>16.417000000000002</v>
      </c>
      <c r="BW57" s="42">
        <v>17.220000000000002</v>
      </c>
      <c r="BX57" s="42">
        <v>18.008000000000003</v>
      </c>
      <c r="BY57" s="42">
        <v>18.78</v>
      </c>
      <c r="BZ57" s="42">
        <v>19.535</v>
      </c>
      <c r="CA57" s="42">
        <v>20.272000000000002</v>
      </c>
      <c r="CB57" s="42">
        <v>20.990000000000002</v>
      </c>
      <c r="CC57" s="42">
        <v>21.687000000000001</v>
      </c>
      <c r="CD57" s="42">
        <v>22.362000000000002</v>
      </c>
      <c r="CE57" s="42">
        <v>23.012</v>
      </c>
      <c r="CF57" s="42">
        <v>23.636000000000003</v>
      </c>
      <c r="CG57" s="42">
        <v>24.231000000000002</v>
      </c>
      <c r="CH57" s="42">
        <v>24.795000000000002</v>
      </c>
      <c r="CI57" s="42">
        <v>25.326000000000001</v>
      </c>
      <c r="CJ57" s="42">
        <v>25.821000000000002</v>
      </c>
      <c r="CK57" s="42">
        <v>26.278000000000002</v>
      </c>
      <c r="CL57" s="42">
        <v>26.694000000000003</v>
      </c>
      <c r="CM57" s="42">
        <v>27.068000000000001</v>
      </c>
      <c r="CN57" s="42">
        <v>27.398</v>
      </c>
      <c r="CO57" s="42">
        <v>27.684000000000001</v>
      </c>
      <c r="CP57" s="42">
        <v>27.927</v>
      </c>
      <c r="CQ57" s="42">
        <v>28.128</v>
      </c>
      <c r="CR57" s="42">
        <v>28.291</v>
      </c>
      <c r="CS57" s="42">
        <v>28.419</v>
      </c>
      <c r="CT57" s="42">
        <v>28.516999999999999</v>
      </c>
      <c r="CU57" s="42">
        <v>28.589000000000002</v>
      </c>
      <c r="CV57" s="42">
        <v>28.64</v>
      </c>
      <c r="CW57" s="42">
        <v>28.676000000000002</v>
      </c>
      <c r="CX57" s="42">
        <v>28.700000000000003</v>
      </c>
      <c r="CY57" s="42">
        <v>28.715</v>
      </c>
      <c r="CZ57" s="42">
        <v>28.725000000000001</v>
      </c>
      <c r="DA57" s="42">
        <v>28.73</v>
      </c>
      <c r="DB57" s="41"/>
      <c r="DC57" s="41"/>
      <c r="DD57" s="41"/>
    </row>
    <row r="58" spans="1:108"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0.99199999999999999</v>
      </c>
      <c r="BG58" s="42">
        <v>1.976</v>
      </c>
      <c r="BH58" s="42">
        <v>2.9510000000000001</v>
      </c>
      <c r="BI58" s="42">
        <v>3.9169999999999998</v>
      </c>
      <c r="BJ58" s="42">
        <v>4.8739999999999997</v>
      </c>
      <c r="BK58" s="42">
        <v>5.8220000000000001</v>
      </c>
      <c r="BL58" s="42">
        <v>6.76</v>
      </c>
      <c r="BM58" s="42">
        <v>7.6890000000000001</v>
      </c>
      <c r="BN58" s="42">
        <v>8.6069999999999993</v>
      </c>
      <c r="BO58" s="42">
        <v>9.5139999999999993</v>
      </c>
      <c r="BP58" s="42">
        <v>10.411</v>
      </c>
      <c r="BQ58" s="42">
        <v>11.295999999999999</v>
      </c>
      <c r="BR58" s="42">
        <v>12.17</v>
      </c>
      <c r="BS58" s="42">
        <v>13.036999999999999</v>
      </c>
      <c r="BT58" s="42">
        <v>13.886999999999999</v>
      </c>
      <c r="BU58" s="42">
        <v>14.724</v>
      </c>
      <c r="BV58" s="42">
        <v>15.546999999999999</v>
      </c>
      <c r="BW58" s="42">
        <v>16.356000000000002</v>
      </c>
      <c r="BX58" s="42">
        <v>17.150000000000002</v>
      </c>
      <c r="BY58" s="42">
        <v>17.928000000000001</v>
      </c>
      <c r="BZ58" s="42">
        <v>18.689</v>
      </c>
      <c r="CA58" s="42">
        <v>19.432000000000002</v>
      </c>
      <c r="CB58" s="42">
        <v>20.155000000000001</v>
      </c>
      <c r="CC58" s="42">
        <v>20.858000000000001</v>
      </c>
      <c r="CD58" s="42">
        <v>21.538</v>
      </c>
      <c r="CE58" s="42">
        <v>22.193000000000001</v>
      </c>
      <c r="CF58" s="42">
        <v>22.822000000000003</v>
      </c>
      <c r="CG58" s="42">
        <v>23.422000000000001</v>
      </c>
      <c r="CH58" s="42">
        <v>23.991</v>
      </c>
      <c r="CI58" s="42">
        <v>24.526</v>
      </c>
      <c r="CJ58" s="42">
        <v>25.025000000000002</v>
      </c>
      <c r="CK58" s="42">
        <v>25.485000000000003</v>
      </c>
      <c r="CL58" s="42">
        <v>25.905000000000001</v>
      </c>
      <c r="CM58" s="42">
        <v>26.282</v>
      </c>
      <c r="CN58" s="42">
        <v>26.615000000000002</v>
      </c>
      <c r="CO58" s="42">
        <v>26.903000000000002</v>
      </c>
      <c r="CP58" s="42">
        <v>27.148</v>
      </c>
      <c r="CQ58" s="42">
        <v>27.351000000000003</v>
      </c>
      <c r="CR58" s="42">
        <v>27.515000000000001</v>
      </c>
      <c r="CS58" s="42">
        <v>27.644000000000002</v>
      </c>
      <c r="CT58" s="42">
        <v>27.742000000000001</v>
      </c>
      <c r="CU58" s="42">
        <v>27.815000000000001</v>
      </c>
      <c r="CV58" s="42">
        <v>27.867000000000001</v>
      </c>
      <c r="CW58" s="42">
        <v>27.903000000000002</v>
      </c>
      <c r="CX58" s="42">
        <v>27.927</v>
      </c>
      <c r="CY58" s="42">
        <v>27.942</v>
      </c>
      <c r="CZ58" s="42">
        <v>27.952000000000002</v>
      </c>
      <c r="DA58" s="42">
        <v>27.959</v>
      </c>
      <c r="DB58" s="41"/>
      <c r="DC58" s="41"/>
      <c r="DD58" s="41"/>
    </row>
    <row r="59" spans="1:108"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0.99199999999999999</v>
      </c>
      <c r="BH59" s="42">
        <v>1.9750000000000001</v>
      </c>
      <c r="BI59" s="42">
        <v>2.9489999999999998</v>
      </c>
      <c r="BJ59" s="42">
        <v>3.9140000000000001</v>
      </c>
      <c r="BK59" s="42">
        <v>4.8689999999999998</v>
      </c>
      <c r="BL59" s="42">
        <v>5.8150000000000004</v>
      </c>
      <c r="BM59" s="42">
        <v>6.7510000000000003</v>
      </c>
      <c r="BN59" s="42">
        <v>7.6769999999999996</v>
      </c>
      <c r="BO59" s="42">
        <v>8.5920000000000005</v>
      </c>
      <c r="BP59" s="42">
        <v>9.4960000000000004</v>
      </c>
      <c r="BQ59" s="42">
        <v>10.388</v>
      </c>
      <c r="BR59" s="42">
        <v>11.269</v>
      </c>
      <c r="BS59" s="42">
        <v>12.141</v>
      </c>
      <c r="BT59" s="42">
        <v>12.997999999999999</v>
      </c>
      <c r="BU59" s="42">
        <v>13.840999999999999</v>
      </c>
      <c r="BV59" s="42">
        <v>14.670999999999999</v>
      </c>
      <c r="BW59" s="42">
        <v>15.487</v>
      </c>
      <c r="BX59" s="42">
        <v>16.288</v>
      </c>
      <c r="BY59" s="42">
        <v>17.072000000000003</v>
      </c>
      <c r="BZ59" s="42">
        <v>17.839000000000002</v>
      </c>
      <c r="CA59" s="42">
        <v>18.588000000000001</v>
      </c>
      <c r="CB59" s="42">
        <v>19.317</v>
      </c>
      <c r="CC59" s="42">
        <v>20.025000000000002</v>
      </c>
      <c r="CD59" s="42">
        <v>20.711000000000002</v>
      </c>
      <c r="CE59" s="42">
        <v>21.372</v>
      </c>
      <c r="CF59" s="42">
        <v>22.006</v>
      </c>
      <c r="CG59" s="42">
        <v>22.611000000000001</v>
      </c>
      <c r="CH59" s="42">
        <v>23.184000000000001</v>
      </c>
      <c r="CI59" s="42">
        <v>23.724</v>
      </c>
      <c r="CJ59" s="42">
        <v>24.227</v>
      </c>
      <c r="CK59" s="42">
        <v>24.691000000000003</v>
      </c>
      <c r="CL59" s="42">
        <v>25.114000000000001</v>
      </c>
      <c r="CM59" s="42">
        <v>25.494</v>
      </c>
      <c r="CN59" s="42">
        <v>25.830000000000002</v>
      </c>
      <c r="CO59" s="42">
        <v>26.121000000000002</v>
      </c>
      <c r="CP59" s="42">
        <v>26.368000000000002</v>
      </c>
      <c r="CQ59" s="42">
        <v>26.572000000000003</v>
      </c>
      <c r="CR59" s="42">
        <v>26.737000000000002</v>
      </c>
      <c r="CS59" s="42">
        <v>26.867000000000001</v>
      </c>
      <c r="CT59" s="42">
        <v>26.966000000000001</v>
      </c>
      <c r="CU59" s="42">
        <v>27.039000000000001</v>
      </c>
      <c r="CV59" s="42">
        <v>27.091000000000001</v>
      </c>
      <c r="CW59" s="42">
        <v>27.127000000000002</v>
      </c>
      <c r="CX59" s="42">
        <v>27.151</v>
      </c>
      <c r="CY59" s="42">
        <v>27.167000000000002</v>
      </c>
      <c r="CZ59" s="42">
        <v>27.177</v>
      </c>
      <c r="DA59" s="42">
        <v>27.186</v>
      </c>
      <c r="DB59" s="41"/>
      <c r="DC59" s="41"/>
      <c r="DD59" s="41"/>
    </row>
    <row r="60" spans="1:108"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0.99099999999999999</v>
      </c>
      <c r="BI60" s="42">
        <v>1.974</v>
      </c>
      <c r="BJ60" s="42">
        <v>2.9470000000000001</v>
      </c>
      <c r="BK60" s="42">
        <v>3.911</v>
      </c>
      <c r="BL60" s="42">
        <v>4.8650000000000002</v>
      </c>
      <c r="BM60" s="42">
        <v>5.8079999999999998</v>
      </c>
      <c r="BN60" s="42">
        <v>6.742</v>
      </c>
      <c r="BO60" s="42">
        <v>7.6639999999999997</v>
      </c>
      <c r="BP60" s="42">
        <v>8.5760000000000005</v>
      </c>
      <c r="BQ60" s="42">
        <v>9.4760000000000009</v>
      </c>
      <c r="BR60" s="42">
        <v>10.365</v>
      </c>
      <c r="BS60" s="42">
        <v>11.247</v>
      </c>
      <c r="BT60" s="42">
        <v>12.110999999999999</v>
      </c>
      <c r="BU60" s="42">
        <v>12.962</v>
      </c>
      <c r="BV60" s="42">
        <v>13.798999999999999</v>
      </c>
      <c r="BW60" s="42">
        <v>14.622</v>
      </c>
      <c r="BX60" s="42">
        <v>15.429</v>
      </c>
      <c r="BY60" s="42">
        <v>16.220000000000002</v>
      </c>
      <c r="BZ60" s="42">
        <v>16.994</v>
      </c>
      <c r="CA60" s="42">
        <v>17.749000000000002</v>
      </c>
      <c r="CB60" s="42">
        <v>18.485000000000003</v>
      </c>
      <c r="CC60" s="42">
        <v>19.199000000000002</v>
      </c>
      <c r="CD60" s="42">
        <v>19.89</v>
      </c>
      <c r="CE60" s="42">
        <v>20.556000000000001</v>
      </c>
      <c r="CF60" s="42">
        <v>21.195</v>
      </c>
      <c r="CG60" s="42">
        <v>21.805</v>
      </c>
      <c r="CH60" s="42">
        <v>22.383000000000003</v>
      </c>
      <c r="CI60" s="42">
        <v>22.927</v>
      </c>
      <c r="CJ60" s="42">
        <v>23.434000000000001</v>
      </c>
      <c r="CK60" s="42">
        <v>23.902000000000001</v>
      </c>
      <c r="CL60" s="42">
        <v>24.329000000000001</v>
      </c>
      <c r="CM60" s="42">
        <v>24.712</v>
      </c>
      <c r="CN60" s="42">
        <v>25.051000000000002</v>
      </c>
      <c r="CO60" s="42">
        <v>25.344000000000001</v>
      </c>
      <c r="CP60" s="42">
        <v>25.593</v>
      </c>
      <c r="CQ60" s="42">
        <v>25.798999999999999</v>
      </c>
      <c r="CR60" s="42">
        <v>25.966000000000001</v>
      </c>
      <c r="CS60" s="42">
        <v>26.097000000000001</v>
      </c>
      <c r="CT60" s="42">
        <v>26.197000000000003</v>
      </c>
      <c r="CU60" s="42">
        <v>26.271000000000001</v>
      </c>
      <c r="CV60" s="42">
        <v>26.324000000000002</v>
      </c>
      <c r="CW60" s="42">
        <v>26.361000000000001</v>
      </c>
      <c r="CX60" s="42">
        <v>26.385000000000002</v>
      </c>
      <c r="CY60" s="42">
        <v>26.401</v>
      </c>
      <c r="CZ60" s="42">
        <v>26.411000000000001</v>
      </c>
      <c r="DA60" s="42">
        <v>26.417000000000002</v>
      </c>
      <c r="DB60" s="41"/>
      <c r="DC60" s="41"/>
      <c r="DD60" s="41"/>
    </row>
    <row r="61" spans="1:108"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0.99099999999999999</v>
      </c>
      <c r="BJ61" s="42">
        <v>1.9730000000000001</v>
      </c>
      <c r="BK61" s="42">
        <v>2.9449999999999998</v>
      </c>
      <c r="BL61" s="42">
        <v>3.907</v>
      </c>
      <c r="BM61" s="42">
        <v>4.859</v>
      </c>
      <c r="BN61" s="42">
        <v>5.8010000000000002</v>
      </c>
      <c r="BO61" s="42">
        <v>6.7320000000000002</v>
      </c>
      <c r="BP61" s="42">
        <v>7.6509999999999998</v>
      </c>
      <c r="BQ61" s="42">
        <v>8.5589999999999993</v>
      </c>
      <c r="BR61" s="42">
        <v>9.4550000000000001</v>
      </c>
      <c r="BS61" s="42">
        <v>10.343999999999999</v>
      </c>
      <c r="BT61" s="42">
        <v>11.215</v>
      </c>
      <c r="BU61" s="42">
        <v>12.072999999999999</v>
      </c>
      <c r="BV61" s="42">
        <v>12.917</v>
      </c>
      <c r="BW61" s="42">
        <v>13.747</v>
      </c>
      <c r="BX61" s="42">
        <v>14.561</v>
      </c>
      <c r="BY61" s="42">
        <v>15.359</v>
      </c>
      <c r="BZ61" s="42">
        <v>16.139000000000003</v>
      </c>
      <c r="CA61" s="42">
        <v>16.901</v>
      </c>
      <c r="CB61" s="42">
        <v>17.643000000000001</v>
      </c>
      <c r="CC61" s="42">
        <v>18.364000000000001</v>
      </c>
      <c r="CD61" s="42">
        <v>19.061</v>
      </c>
      <c r="CE61" s="42">
        <v>19.733000000000001</v>
      </c>
      <c r="CF61" s="42">
        <v>20.378</v>
      </c>
      <c r="CG61" s="42">
        <v>20.993000000000002</v>
      </c>
      <c r="CH61" s="42">
        <v>21.576000000000001</v>
      </c>
      <c r="CI61" s="42">
        <v>22.125</v>
      </c>
      <c r="CJ61" s="42">
        <v>22.637</v>
      </c>
      <c r="CK61" s="42">
        <v>23.109000000000002</v>
      </c>
      <c r="CL61" s="42">
        <v>23.539000000000001</v>
      </c>
      <c r="CM61" s="42">
        <v>23.926000000000002</v>
      </c>
      <c r="CN61" s="42">
        <v>24.268000000000001</v>
      </c>
      <c r="CO61" s="42">
        <v>24.564</v>
      </c>
      <c r="CP61" s="42">
        <v>24.815000000000001</v>
      </c>
      <c r="CQ61" s="42">
        <v>25.023</v>
      </c>
      <c r="CR61" s="42">
        <v>25.191000000000003</v>
      </c>
      <c r="CS61" s="42">
        <v>25.323</v>
      </c>
      <c r="CT61" s="42">
        <v>25.423999999999999</v>
      </c>
      <c r="CU61" s="42">
        <v>25.499000000000002</v>
      </c>
      <c r="CV61" s="42">
        <v>25.552</v>
      </c>
      <c r="CW61" s="42">
        <v>25.589000000000002</v>
      </c>
      <c r="CX61" s="42">
        <v>25.614000000000001</v>
      </c>
      <c r="CY61" s="42">
        <v>25.630000000000003</v>
      </c>
      <c r="CZ61" s="42">
        <v>25.64</v>
      </c>
      <c r="DA61" s="42">
        <v>25.648</v>
      </c>
      <c r="DB61" s="41"/>
      <c r="DC61" s="41"/>
      <c r="DD61" s="41"/>
    </row>
    <row r="62" spans="1:108"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0.99099999999999999</v>
      </c>
      <c r="BK62" s="42">
        <v>1.972</v>
      </c>
      <c r="BL62" s="42">
        <v>2.9430000000000001</v>
      </c>
      <c r="BM62" s="42">
        <v>3.9039999999999999</v>
      </c>
      <c r="BN62" s="42">
        <v>4.8540000000000001</v>
      </c>
      <c r="BO62" s="42">
        <v>5.7930000000000001</v>
      </c>
      <c r="BP62" s="42">
        <v>6.7210000000000001</v>
      </c>
      <c r="BQ62" s="42">
        <v>7.6369999999999996</v>
      </c>
      <c r="BR62" s="42">
        <v>8.5410000000000004</v>
      </c>
      <c r="BS62" s="42">
        <v>9.4390000000000001</v>
      </c>
      <c r="BT62" s="42">
        <v>10.318</v>
      </c>
      <c r="BU62" s="42">
        <v>11.183999999999999</v>
      </c>
      <c r="BV62" s="42">
        <v>12.036</v>
      </c>
      <c r="BW62" s="42">
        <v>12.872999999999999</v>
      </c>
      <c r="BX62" s="42">
        <v>13.695</v>
      </c>
      <c r="BY62" s="42">
        <v>14.5</v>
      </c>
      <c r="BZ62" s="42">
        <v>15.288</v>
      </c>
      <c r="CA62" s="42">
        <v>16.057000000000002</v>
      </c>
      <c r="CB62" s="42">
        <v>16.806000000000001</v>
      </c>
      <c r="CC62" s="42">
        <v>17.533000000000001</v>
      </c>
      <c r="CD62" s="42">
        <v>18.237000000000002</v>
      </c>
      <c r="CE62" s="42">
        <v>18.915000000000003</v>
      </c>
      <c r="CF62" s="42">
        <v>19.566000000000003</v>
      </c>
      <c r="CG62" s="42">
        <v>20.187000000000001</v>
      </c>
      <c r="CH62" s="42">
        <v>20.776</v>
      </c>
      <c r="CI62" s="42">
        <v>21.330000000000002</v>
      </c>
      <c r="CJ62" s="42">
        <v>21.847000000000001</v>
      </c>
      <c r="CK62" s="42">
        <v>22.323</v>
      </c>
      <c r="CL62" s="42">
        <v>22.757000000000001</v>
      </c>
      <c r="CM62" s="42">
        <v>23.147000000000002</v>
      </c>
      <c r="CN62" s="42">
        <v>23.492000000000001</v>
      </c>
      <c r="CO62" s="42">
        <v>23.790000000000003</v>
      </c>
      <c r="CP62" s="42">
        <v>24.043000000000003</v>
      </c>
      <c r="CQ62" s="42">
        <v>24.253</v>
      </c>
      <c r="CR62" s="42">
        <v>24.423000000000002</v>
      </c>
      <c r="CS62" s="42">
        <v>24.556000000000001</v>
      </c>
      <c r="CT62" s="42">
        <v>24.658000000000001</v>
      </c>
      <c r="CU62" s="42">
        <v>24.733000000000001</v>
      </c>
      <c r="CV62" s="42">
        <v>24.787000000000003</v>
      </c>
      <c r="CW62" s="42">
        <v>24.824000000000002</v>
      </c>
      <c r="CX62" s="42">
        <v>24.849</v>
      </c>
      <c r="CY62" s="42">
        <v>24.865000000000002</v>
      </c>
      <c r="CZ62" s="42">
        <v>24.875</v>
      </c>
      <c r="DA62" s="42">
        <v>24.881</v>
      </c>
      <c r="DB62" s="41"/>
      <c r="DC62" s="41"/>
      <c r="DD62" s="41"/>
    </row>
    <row r="63" spans="1:108"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0.99</v>
      </c>
      <c r="BL63" s="42">
        <v>1.9710000000000001</v>
      </c>
      <c r="BM63" s="42">
        <v>2.94</v>
      </c>
      <c r="BN63" s="42">
        <v>3.899</v>
      </c>
      <c r="BO63" s="42">
        <v>4.8479999999999999</v>
      </c>
      <c r="BP63" s="42">
        <v>5.7839999999999998</v>
      </c>
      <c r="BQ63" s="42">
        <v>6.7089999999999996</v>
      </c>
      <c r="BR63" s="42">
        <v>7.6219999999999999</v>
      </c>
      <c r="BS63" s="42">
        <v>8.5259999999999998</v>
      </c>
      <c r="BT63" s="42">
        <v>9.4139999999999997</v>
      </c>
      <c r="BU63" s="42">
        <v>10.288</v>
      </c>
      <c r="BV63" s="42">
        <v>11.148</v>
      </c>
      <c r="BW63" s="42">
        <v>11.993</v>
      </c>
      <c r="BX63" s="42">
        <v>12.822999999999999</v>
      </c>
      <c r="BY63" s="42">
        <v>13.635999999999999</v>
      </c>
      <c r="BZ63" s="42">
        <v>14.430999999999999</v>
      </c>
      <c r="CA63" s="42">
        <v>15.206999999999999</v>
      </c>
      <c r="CB63" s="42">
        <v>15.962999999999999</v>
      </c>
      <c r="CC63" s="42">
        <v>16.697000000000003</v>
      </c>
      <c r="CD63" s="42">
        <v>17.407</v>
      </c>
      <c r="CE63" s="42">
        <v>18.092000000000002</v>
      </c>
      <c r="CF63" s="42">
        <v>18.749000000000002</v>
      </c>
      <c r="CG63" s="42">
        <v>19.376000000000001</v>
      </c>
      <c r="CH63" s="42">
        <v>19.970000000000002</v>
      </c>
      <c r="CI63" s="42">
        <v>20.529</v>
      </c>
      <c r="CJ63" s="42">
        <v>21.05</v>
      </c>
      <c r="CK63" s="42">
        <v>21.531000000000002</v>
      </c>
      <c r="CL63" s="42">
        <v>21.969000000000001</v>
      </c>
      <c r="CM63" s="42">
        <v>22.363</v>
      </c>
      <c r="CN63" s="42">
        <v>22.711000000000002</v>
      </c>
      <c r="CO63" s="42">
        <v>23.012</v>
      </c>
      <c r="CP63" s="42">
        <v>23.266999999999999</v>
      </c>
      <c r="CQ63" s="42">
        <v>23.479000000000003</v>
      </c>
      <c r="CR63" s="42">
        <v>23.650000000000002</v>
      </c>
      <c r="CS63" s="42">
        <v>23.785</v>
      </c>
      <c r="CT63" s="42">
        <v>23.888000000000002</v>
      </c>
      <c r="CU63" s="42">
        <v>23.964000000000002</v>
      </c>
      <c r="CV63" s="42">
        <v>24.018000000000001</v>
      </c>
      <c r="CW63" s="42">
        <v>24.056000000000001</v>
      </c>
      <c r="CX63" s="42">
        <v>24.081</v>
      </c>
      <c r="CY63" s="42">
        <v>24.097000000000001</v>
      </c>
      <c r="CZ63" s="42">
        <v>24.107000000000003</v>
      </c>
      <c r="DA63" s="42">
        <v>24.116</v>
      </c>
      <c r="DB63" s="41"/>
      <c r="DC63" s="41"/>
      <c r="DD63" s="41"/>
    </row>
    <row r="64" spans="1:108"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0.99</v>
      </c>
      <c r="BM64" s="42">
        <v>1.9690000000000001</v>
      </c>
      <c r="BN64" s="42">
        <v>2.9380000000000002</v>
      </c>
      <c r="BO64" s="42">
        <v>3.895</v>
      </c>
      <c r="BP64" s="42">
        <v>4.8410000000000002</v>
      </c>
      <c r="BQ64" s="42">
        <v>5.7750000000000004</v>
      </c>
      <c r="BR64" s="42">
        <v>6.6970000000000001</v>
      </c>
      <c r="BS64" s="42">
        <v>7.609</v>
      </c>
      <c r="BT64" s="42">
        <v>8.504999999999999</v>
      </c>
      <c r="BU64" s="42">
        <v>9.3879999999999999</v>
      </c>
      <c r="BV64" s="42">
        <v>10.256</v>
      </c>
      <c r="BW64" s="42">
        <v>11.11</v>
      </c>
      <c r="BX64" s="42">
        <v>11.947999999999999</v>
      </c>
      <c r="BY64" s="42">
        <v>12.769</v>
      </c>
      <c r="BZ64" s="42">
        <v>13.571999999999999</v>
      </c>
      <c r="CA64" s="42">
        <v>14.356</v>
      </c>
      <c r="CB64" s="42">
        <v>15.119</v>
      </c>
      <c r="CC64" s="42">
        <v>15.86</v>
      </c>
      <c r="CD64" s="42">
        <v>16.577000000000002</v>
      </c>
      <c r="CE64" s="42">
        <v>17.268000000000001</v>
      </c>
      <c r="CF64" s="42">
        <v>17.931000000000001</v>
      </c>
      <c r="CG64" s="42">
        <v>18.564</v>
      </c>
      <c r="CH64" s="42">
        <v>19.164000000000001</v>
      </c>
      <c r="CI64" s="42">
        <v>19.729000000000003</v>
      </c>
      <c r="CJ64" s="42">
        <v>20.256</v>
      </c>
      <c r="CK64" s="42">
        <v>20.742000000000001</v>
      </c>
      <c r="CL64" s="42">
        <v>21.185000000000002</v>
      </c>
      <c r="CM64" s="42">
        <v>21.583000000000002</v>
      </c>
      <c r="CN64" s="42">
        <v>21.934000000000001</v>
      </c>
      <c r="CO64" s="42">
        <v>22.238</v>
      </c>
      <c r="CP64" s="42">
        <v>22.496000000000002</v>
      </c>
      <c r="CQ64" s="42">
        <v>22.71</v>
      </c>
      <c r="CR64" s="42">
        <v>22.883000000000003</v>
      </c>
      <c r="CS64" s="42">
        <v>23.019000000000002</v>
      </c>
      <c r="CT64" s="42">
        <v>23.123000000000001</v>
      </c>
      <c r="CU64" s="42">
        <v>23.200000000000003</v>
      </c>
      <c r="CV64" s="42">
        <v>23.255000000000003</v>
      </c>
      <c r="CW64" s="42">
        <v>23.293000000000003</v>
      </c>
      <c r="CX64" s="42">
        <v>23.318000000000001</v>
      </c>
      <c r="CY64" s="42">
        <v>23.334</v>
      </c>
      <c r="CZ64" s="42">
        <v>23.344000000000001</v>
      </c>
      <c r="DA64" s="42">
        <v>23.353000000000002</v>
      </c>
      <c r="DB64" s="41"/>
      <c r="DC64" s="41"/>
      <c r="DD64" s="41"/>
    </row>
    <row r="65" spans="1:108"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0.98899999999999999</v>
      </c>
      <c r="BN65" s="42">
        <v>1.968</v>
      </c>
      <c r="BO65" s="42">
        <v>2.9350000000000001</v>
      </c>
      <c r="BP65" s="42">
        <v>3.891</v>
      </c>
      <c r="BQ65" s="42">
        <v>4.8339999999999996</v>
      </c>
      <c r="BR65" s="42">
        <v>5.766</v>
      </c>
      <c r="BS65" s="42">
        <v>6.6880000000000006</v>
      </c>
      <c r="BT65" s="42">
        <v>7.5940000000000003</v>
      </c>
      <c r="BU65" s="42">
        <v>8.4859999999999989</v>
      </c>
      <c r="BV65" s="42">
        <v>9.3629999999999995</v>
      </c>
      <c r="BW65" s="42">
        <v>10.225</v>
      </c>
      <c r="BX65" s="42">
        <v>11.071</v>
      </c>
      <c r="BY65" s="42">
        <v>11.899999999999999</v>
      </c>
      <c r="BZ65" s="42">
        <v>12.711</v>
      </c>
      <c r="CA65" s="42">
        <v>13.503</v>
      </c>
      <c r="CB65" s="42">
        <v>14.273999999999999</v>
      </c>
      <c r="CC65" s="42">
        <v>15.023</v>
      </c>
      <c r="CD65" s="42">
        <v>15.747999999999999</v>
      </c>
      <c r="CE65" s="42">
        <v>16.447000000000003</v>
      </c>
      <c r="CF65" s="42">
        <v>17.117000000000001</v>
      </c>
      <c r="CG65" s="42">
        <v>17.756</v>
      </c>
      <c r="CH65" s="42">
        <v>18.362000000000002</v>
      </c>
      <c r="CI65" s="42">
        <v>18.932000000000002</v>
      </c>
      <c r="CJ65" s="42">
        <v>19.464000000000002</v>
      </c>
      <c r="CK65" s="42">
        <v>19.955000000000002</v>
      </c>
      <c r="CL65" s="42">
        <v>20.402000000000001</v>
      </c>
      <c r="CM65" s="42">
        <v>20.804000000000002</v>
      </c>
      <c r="CN65" s="42">
        <v>21.159000000000002</v>
      </c>
      <c r="CO65" s="42">
        <v>21.466000000000001</v>
      </c>
      <c r="CP65" s="42">
        <v>21.727</v>
      </c>
      <c r="CQ65" s="42">
        <v>21.943000000000001</v>
      </c>
      <c r="CR65" s="42">
        <v>22.118000000000002</v>
      </c>
      <c r="CS65" s="42">
        <v>22.255000000000003</v>
      </c>
      <c r="CT65" s="42">
        <v>22.360000000000003</v>
      </c>
      <c r="CU65" s="42">
        <v>22.437000000000001</v>
      </c>
      <c r="CV65" s="42">
        <v>22.492000000000001</v>
      </c>
      <c r="CW65" s="42">
        <v>22.53</v>
      </c>
      <c r="CX65" s="42">
        <v>22.556000000000001</v>
      </c>
      <c r="CY65" s="42">
        <v>22.572000000000003</v>
      </c>
      <c r="CZ65" s="42">
        <v>22.582000000000001</v>
      </c>
      <c r="DA65" s="42">
        <v>22.591999999999999</v>
      </c>
      <c r="DB65" s="41"/>
      <c r="DC65" s="41"/>
      <c r="DD65" s="41"/>
    </row>
    <row r="66" spans="1:108"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0.98899999999999999</v>
      </c>
      <c r="BO66" s="42">
        <v>1.966</v>
      </c>
      <c r="BP66" s="42">
        <v>2.9319999999999999</v>
      </c>
      <c r="BQ66" s="42">
        <v>3.8860000000000001</v>
      </c>
      <c r="BR66" s="42">
        <v>4.827</v>
      </c>
      <c r="BS66" s="42">
        <v>5.758</v>
      </c>
      <c r="BT66" s="42">
        <v>6.673</v>
      </c>
      <c r="BU66" s="42">
        <v>7.5740000000000007</v>
      </c>
      <c r="BV66" s="42">
        <v>8.4610000000000003</v>
      </c>
      <c r="BW66" s="42">
        <v>9.3330000000000002</v>
      </c>
      <c r="BX66" s="42">
        <v>10.187999999999999</v>
      </c>
      <c r="BY66" s="42">
        <v>11.026</v>
      </c>
      <c r="BZ66" s="42">
        <v>11.846</v>
      </c>
      <c r="CA66" s="42">
        <v>12.645999999999999</v>
      </c>
      <c r="CB66" s="42">
        <v>13.424999999999999</v>
      </c>
      <c r="CC66" s="42">
        <v>14.181999999999999</v>
      </c>
      <c r="CD66" s="42">
        <v>14.914999999999999</v>
      </c>
      <c r="CE66" s="42">
        <v>15.620999999999999</v>
      </c>
      <c r="CF66" s="42">
        <v>16.298000000000002</v>
      </c>
      <c r="CG66" s="42">
        <v>16.944000000000003</v>
      </c>
      <c r="CH66" s="42">
        <v>17.557000000000002</v>
      </c>
      <c r="CI66" s="42">
        <v>18.134</v>
      </c>
      <c r="CJ66" s="42">
        <v>18.672000000000001</v>
      </c>
      <c r="CK66" s="42">
        <v>19.168000000000003</v>
      </c>
      <c r="CL66" s="42">
        <v>19.62</v>
      </c>
      <c r="CM66" s="42">
        <v>20.026</v>
      </c>
      <c r="CN66" s="42">
        <v>20.385000000000002</v>
      </c>
      <c r="CO66" s="42">
        <v>20.695</v>
      </c>
      <c r="CP66" s="42">
        <v>20.958000000000002</v>
      </c>
      <c r="CQ66" s="42">
        <v>21.176000000000002</v>
      </c>
      <c r="CR66" s="42">
        <v>21.353000000000002</v>
      </c>
      <c r="CS66" s="42">
        <v>21.492000000000001</v>
      </c>
      <c r="CT66" s="42">
        <v>21.598000000000003</v>
      </c>
      <c r="CU66" s="42">
        <v>21.676000000000002</v>
      </c>
      <c r="CV66" s="42">
        <v>21.732000000000003</v>
      </c>
      <c r="CW66" s="42">
        <v>21.771000000000001</v>
      </c>
      <c r="CX66" s="42">
        <v>21.797000000000001</v>
      </c>
      <c r="CY66" s="42">
        <v>21.814</v>
      </c>
      <c r="CZ66" s="42">
        <v>21.824000000000002</v>
      </c>
      <c r="DA66" s="42">
        <v>21.834</v>
      </c>
      <c r="DB66" s="41"/>
      <c r="DC66" s="41"/>
      <c r="DD66" s="41"/>
    </row>
    <row r="67" spans="1:108"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0.98799999999999999</v>
      </c>
      <c r="BP67" s="42">
        <v>1.9650000000000001</v>
      </c>
      <c r="BQ67" s="42">
        <v>2.9289999999999998</v>
      </c>
      <c r="BR67" s="42">
        <v>3.8809999999999998</v>
      </c>
      <c r="BS67" s="42">
        <v>4.8220000000000001</v>
      </c>
      <c r="BT67" s="42">
        <v>5.7480000000000002</v>
      </c>
      <c r="BU67" s="42">
        <v>6.6590000000000007</v>
      </c>
      <c r="BV67" s="42">
        <v>7.556</v>
      </c>
      <c r="BW67" s="42">
        <v>8.4369999999999994</v>
      </c>
      <c r="BX67" s="42">
        <v>9.3019999999999996</v>
      </c>
      <c r="BY67" s="42">
        <v>10.149999999999999</v>
      </c>
      <c r="BZ67" s="42">
        <v>10.978999999999999</v>
      </c>
      <c r="CA67" s="42">
        <v>11.788</v>
      </c>
      <c r="CB67" s="42">
        <v>12.575999999999999</v>
      </c>
      <c r="CC67" s="42">
        <v>13.340999999999999</v>
      </c>
      <c r="CD67" s="42">
        <v>14.081999999999999</v>
      </c>
      <c r="CE67" s="42">
        <v>14.795999999999999</v>
      </c>
      <c r="CF67" s="42">
        <v>15.481</v>
      </c>
      <c r="CG67" s="42">
        <v>16.134</v>
      </c>
      <c r="CH67" s="42">
        <v>16.753</v>
      </c>
      <c r="CI67" s="42">
        <v>17.336000000000002</v>
      </c>
      <c r="CJ67" s="42">
        <v>17.880000000000003</v>
      </c>
      <c r="CK67" s="42">
        <v>18.381</v>
      </c>
      <c r="CL67" s="42">
        <v>18.838000000000001</v>
      </c>
      <c r="CM67" s="42">
        <v>19.249000000000002</v>
      </c>
      <c r="CN67" s="42">
        <v>19.612000000000002</v>
      </c>
      <c r="CO67" s="42">
        <v>19.926000000000002</v>
      </c>
      <c r="CP67" s="42">
        <v>20.192</v>
      </c>
      <c r="CQ67" s="42">
        <v>20.413</v>
      </c>
      <c r="CR67" s="42">
        <v>20.592000000000002</v>
      </c>
      <c r="CS67" s="42">
        <v>20.732000000000003</v>
      </c>
      <c r="CT67" s="42">
        <v>20.839000000000002</v>
      </c>
      <c r="CU67" s="42">
        <v>20.918000000000003</v>
      </c>
      <c r="CV67" s="42">
        <v>20.974</v>
      </c>
      <c r="CW67" s="42">
        <v>21.013000000000002</v>
      </c>
      <c r="CX67" s="42">
        <v>21.039000000000001</v>
      </c>
      <c r="CY67" s="42">
        <v>21.056000000000001</v>
      </c>
      <c r="CZ67" s="42">
        <v>21.067</v>
      </c>
      <c r="DA67" s="42">
        <v>21.077999999999999</v>
      </c>
      <c r="DB67" s="41"/>
      <c r="DC67" s="41"/>
      <c r="DD67" s="41"/>
    </row>
    <row r="68" spans="1:108"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0.98799999999999999</v>
      </c>
      <c r="BQ68" s="42">
        <v>1.964</v>
      </c>
      <c r="BR68" s="42">
        <v>2.927</v>
      </c>
      <c r="BS68" s="42">
        <v>3.8769999999999998</v>
      </c>
      <c r="BT68" s="42">
        <v>4.8130000000000006</v>
      </c>
      <c r="BU68" s="42">
        <v>5.7350000000000003</v>
      </c>
      <c r="BV68" s="42">
        <v>6.6420000000000003</v>
      </c>
      <c r="BW68" s="42">
        <v>7.5340000000000007</v>
      </c>
      <c r="BX68" s="42">
        <v>8.4089999999999989</v>
      </c>
      <c r="BY68" s="42">
        <v>9.266</v>
      </c>
      <c r="BZ68" s="42">
        <v>10.104999999999999</v>
      </c>
      <c r="CA68" s="42">
        <v>10.923999999999999</v>
      </c>
      <c r="CB68" s="42">
        <v>11.721</v>
      </c>
      <c r="CC68" s="42">
        <v>12.494999999999999</v>
      </c>
      <c r="CD68" s="42">
        <v>13.244</v>
      </c>
      <c r="CE68" s="42">
        <v>13.965999999999999</v>
      </c>
      <c r="CF68" s="42">
        <v>14.658999999999999</v>
      </c>
      <c r="CG68" s="42">
        <v>15.32</v>
      </c>
      <c r="CH68" s="42">
        <v>15.946999999999999</v>
      </c>
      <c r="CI68" s="42">
        <v>16.537000000000003</v>
      </c>
      <c r="CJ68" s="42">
        <v>17.087</v>
      </c>
      <c r="CK68" s="42">
        <v>17.594000000000001</v>
      </c>
      <c r="CL68" s="42">
        <v>18.056000000000001</v>
      </c>
      <c r="CM68" s="42">
        <v>18.472000000000001</v>
      </c>
      <c r="CN68" s="42">
        <v>18.839000000000002</v>
      </c>
      <c r="CO68" s="42">
        <v>19.157</v>
      </c>
      <c r="CP68" s="42">
        <v>19.426000000000002</v>
      </c>
      <c r="CQ68" s="42">
        <v>19.649000000000001</v>
      </c>
      <c r="CR68" s="42">
        <v>19.830000000000002</v>
      </c>
      <c r="CS68" s="42">
        <v>19.972000000000001</v>
      </c>
      <c r="CT68" s="42">
        <v>20.080000000000002</v>
      </c>
      <c r="CU68" s="42">
        <v>20.16</v>
      </c>
      <c r="CV68" s="42">
        <v>20.217000000000002</v>
      </c>
      <c r="CW68" s="42">
        <v>20.257000000000001</v>
      </c>
      <c r="CX68" s="42">
        <v>20.283000000000001</v>
      </c>
      <c r="CY68" s="42">
        <v>20.3</v>
      </c>
      <c r="CZ68" s="42">
        <v>20.311</v>
      </c>
      <c r="DA68" s="42">
        <v>20.324999999999999</v>
      </c>
      <c r="DB68" s="41"/>
      <c r="DC68" s="41"/>
      <c r="DD68" s="41"/>
    </row>
    <row r="69" spans="1:108"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0.98799999999999999</v>
      </c>
      <c r="BR69" s="42">
        <v>1.962</v>
      </c>
      <c r="BS69" s="42">
        <v>2.9249999999999998</v>
      </c>
      <c r="BT69" s="42">
        <v>3.8729999999999998</v>
      </c>
      <c r="BU69" s="42">
        <v>4.806</v>
      </c>
      <c r="BV69" s="42">
        <v>5.7240000000000002</v>
      </c>
      <c r="BW69" s="42">
        <v>6.6270000000000007</v>
      </c>
      <c r="BX69" s="42">
        <v>7.5129999999999999</v>
      </c>
      <c r="BY69" s="42">
        <v>8.3810000000000002</v>
      </c>
      <c r="BZ69" s="42">
        <v>9.2299999999999986</v>
      </c>
      <c r="CA69" s="42">
        <v>10.058999999999999</v>
      </c>
      <c r="CB69" s="42">
        <v>10.866</v>
      </c>
      <c r="CC69" s="42">
        <v>11.649999999999999</v>
      </c>
      <c r="CD69" s="42">
        <v>12.407999999999999</v>
      </c>
      <c r="CE69" s="42">
        <v>13.138999999999999</v>
      </c>
      <c r="CF69" s="42">
        <v>13.84</v>
      </c>
      <c r="CG69" s="42">
        <v>14.508999999999999</v>
      </c>
      <c r="CH69" s="42">
        <v>15.142999999999999</v>
      </c>
      <c r="CI69" s="42">
        <v>15.74</v>
      </c>
      <c r="CJ69" s="42">
        <v>16.297000000000001</v>
      </c>
      <c r="CK69" s="42">
        <v>16.810000000000002</v>
      </c>
      <c r="CL69" s="42">
        <v>17.278000000000002</v>
      </c>
      <c r="CM69" s="42">
        <v>17.699000000000002</v>
      </c>
      <c r="CN69" s="42">
        <v>18.071000000000002</v>
      </c>
      <c r="CO69" s="42">
        <v>18.391999999999999</v>
      </c>
      <c r="CP69" s="42">
        <v>18.665000000000003</v>
      </c>
      <c r="CQ69" s="42">
        <v>18.891000000000002</v>
      </c>
      <c r="CR69" s="42">
        <v>19.074000000000002</v>
      </c>
      <c r="CS69" s="42">
        <v>19.218</v>
      </c>
      <c r="CT69" s="42">
        <v>19.328000000000003</v>
      </c>
      <c r="CU69" s="42">
        <v>19.409000000000002</v>
      </c>
      <c r="CV69" s="42">
        <v>19.467000000000002</v>
      </c>
      <c r="CW69" s="42">
        <v>19.507000000000001</v>
      </c>
      <c r="CX69" s="42">
        <v>19.534000000000002</v>
      </c>
      <c r="CY69" s="42">
        <v>19.551000000000002</v>
      </c>
      <c r="CZ69" s="42">
        <v>19.562000000000001</v>
      </c>
      <c r="DA69" s="42">
        <v>19.573</v>
      </c>
      <c r="DB69" s="41"/>
      <c r="DC69" s="41"/>
      <c r="DD69" s="41"/>
    </row>
    <row r="70" spans="1:108"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0.98699999999999999</v>
      </c>
      <c r="BS70" s="42">
        <v>1.9609999999999999</v>
      </c>
      <c r="BT70" s="42">
        <v>2.9209999999999998</v>
      </c>
      <c r="BU70" s="42">
        <v>3.8660000000000001</v>
      </c>
      <c r="BV70" s="42">
        <v>4.7960000000000003</v>
      </c>
      <c r="BW70" s="42">
        <v>5.71</v>
      </c>
      <c r="BX70" s="42">
        <v>6.6070000000000002</v>
      </c>
      <c r="BY70" s="42">
        <v>7.4860000000000007</v>
      </c>
      <c r="BZ70" s="42">
        <v>8.3460000000000001</v>
      </c>
      <c r="CA70" s="42">
        <v>9.1849999999999987</v>
      </c>
      <c r="CB70" s="42">
        <v>10.001999999999999</v>
      </c>
      <c r="CC70" s="42">
        <v>10.795999999999999</v>
      </c>
      <c r="CD70" s="42">
        <v>11.564</v>
      </c>
      <c r="CE70" s="42">
        <v>12.304</v>
      </c>
      <c r="CF70" s="42">
        <v>13.013999999999999</v>
      </c>
      <c r="CG70" s="42">
        <v>13.692</v>
      </c>
      <c r="CH70" s="42">
        <v>14.334</v>
      </c>
      <c r="CI70" s="42">
        <v>14.939</v>
      </c>
      <c r="CJ70" s="42">
        <v>15.503</v>
      </c>
      <c r="CK70" s="42">
        <v>16.023</v>
      </c>
      <c r="CL70" s="42">
        <v>16.497</v>
      </c>
      <c r="CM70" s="42">
        <v>16.923000000000002</v>
      </c>
      <c r="CN70" s="42">
        <v>17.298999999999999</v>
      </c>
      <c r="CO70" s="42">
        <v>17.624000000000002</v>
      </c>
      <c r="CP70" s="42">
        <v>17.900000000000002</v>
      </c>
      <c r="CQ70" s="42">
        <v>18.129000000000001</v>
      </c>
      <c r="CR70" s="42">
        <v>18.314</v>
      </c>
      <c r="CS70" s="42">
        <v>18.46</v>
      </c>
      <c r="CT70" s="42">
        <v>18.571000000000002</v>
      </c>
      <c r="CU70" s="42">
        <v>18.653000000000002</v>
      </c>
      <c r="CV70" s="42">
        <v>18.712</v>
      </c>
      <c r="CW70" s="42">
        <v>18.753</v>
      </c>
      <c r="CX70" s="42">
        <v>18.78</v>
      </c>
      <c r="CY70" s="42">
        <v>18.797000000000001</v>
      </c>
      <c r="CZ70" s="42">
        <v>18.808</v>
      </c>
      <c r="DA70" s="42">
        <v>18.818999999999999</v>
      </c>
      <c r="DB70" s="41"/>
      <c r="DC70" s="41"/>
      <c r="DD70" s="41"/>
    </row>
    <row r="71" spans="1:108"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0.98699999999999999</v>
      </c>
      <c r="BT71" s="42">
        <v>1.9589999999999999</v>
      </c>
      <c r="BU71" s="42">
        <v>2.9159999999999999</v>
      </c>
      <c r="BV71" s="42">
        <v>3.8580000000000001</v>
      </c>
      <c r="BW71" s="42">
        <v>4.7840000000000007</v>
      </c>
      <c r="BX71" s="42">
        <v>5.6930000000000005</v>
      </c>
      <c r="BY71" s="42">
        <v>6.5830000000000002</v>
      </c>
      <c r="BZ71" s="42">
        <v>7.4540000000000006</v>
      </c>
      <c r="CA71" s="42">
        <v>8.3040000000000003</v>
      </c>
      <c r="CB71" s="42">
        <v>9.1319999999999997</v>
      </c>
      <c r="CC71" s="42">
        <v>9.9359999999999999</v>
      </c>
      <c r="CD71" s="42">
        <v>10.713999999999999</v>
      </c>
      <c r="CE71" s="42">
        <v>11.463999999999999</v>
      </c>
      <c r="CF71" s="42">
        <v>12.183999999999999</v>
      </c>
      <c r="CG71" s="42">
        <v>12.870999999999999</v>
      </c>
      <c r="CH71" s="42">
        <v>13.522</v>
      </c>
      <c r="CI71" s="42">
        <v>14.133999999999999</v>
      </c>
      <c r="CJ71" s="42">
        <v>14.705</v>
      </c>
      <c r="CK71" s="42">
        <v>15.231999999999999</v>
      </c>
      <c r="CL71" s="42">
        <v>15.712</v>
      </c>
      <c r="CM71" s="42">
        <v>16.144000000000002</v>
      </c>
      <c r="CN71" s="42">
        <v>16.525000000000002</v>
      </c>
      <c r="CO71" s="42">
        <v>16.855</v>
      </c>
      <c r="CP71" s="42">
        <v>17.135000000000002</v>
      </c>
      <c r="CQ71" s="42">
        <v>17.367000000000001</v>
      </c>
      <c r="CR71" s="42">
        <v>17.555</v>
      </c>
      <c r="CS71" s="42">
        <v>17.703000000000003</v>
      </c>
      <c r="CT71" s="42">
        <v>17.816000000000003</v>
      </c>
      <c r="CU71" s="42">
        <v>17.899000000000001</v>
      </c>
      <c r="CV71" s="42">
        <v>17.958000000000002</v>
      </c>
      <c r="CW71" s="42">
        <v>17.999000000000002</v>
      </c>
      <c r="CX71" s="42">
        <v>18.026</v>
      </c>
      <c r="CY71" s="42">
        <v>18.044</v>
      </c>
      <c r="CZ71" s="42">
        <v>18.055</v>
      </c>
      <c r="DA71" s="42">
        <v>18.067</v>
      </c>
      <c r="DB71" s="41"/>
      <c r="DC71" s="41"/>
      <c r="DD71" s="41"/>
    </row>
    <row r="72" spans="1:108"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0.98599999999999999</v>
      </c>
      <c r="BU72" s="42">
        <v>1.9569999999999999</v>
      </c>
      <c r="BV72" s="42">
        <v>2.9119999999999999</v>
      </c>
      <c r="BW72" s="42">
        <v>3.851</v>
      </c>
      <c r="BX72" s="42">
        <v>4.7720000000000002</v>
      </c>
      <c r="BY72" s="42">
        <v>5.6750000000000007</v>
      </c>
      <c r="BZ72" s="42">
        <v>6.5580000000000007</v>
      </c>
      <c r="CA72" s="42">
        <v>7.42</v>
      </c>
      <c r="CB72" s="42">
        <v>8.2589999999999986</v>
      </c>
      <c r="CC72" s="42">
        <v>9.0739999999999998</v>
      </c>
      <c r="CD72" s="42">
        <v>9.8629999999999995</v>
      </c>
      <c r="CE72" s="42">
        <v>10.622999999999999</v>
      </c>
      <c r="CF72" s="42">
        <v>11.353</v>
      </c>
      <c r="CG72" s="42">
        <v>12.048999999999999</v>
      </c>
      <c r="CH72" s="42">
        <v>12.709</v>
      </c>
      <c r="CI72" s="42">
        <v>13.33</v>
      </c>
      <c r="CJ72" s="42">
        <v>13.908999999999999</v>
      </c>
      <c r="CK72" s="42">
        <v>14.443</v>
      </c>
      <c r="CL72" s="42">
        <v>14.93</v>
      </c>
      <c r="CM72" s="42">
        <v>15.368</v>
      </c>
      <c r="CN72" s="42">
        <v>15.754</v>
      </c>
      <c r="CO72" s="42">
        <v>16.088000000000001</v>
      </c>
      <c r="CP72" s="42">
        <v>16.372</v>
      </c>
      <c r="CQ72" s="42">
        <v>16.607000000000003</v>
      </c>
      <c r="CR72" s="42">
        <v>16.797000000000001</v>
      </c>
      <c r="CS72" s="42">
        <v>16.947000000000003</v>
      </c>
      <c r="CT72" s="42">
        <v>17.061</v>
      </c>
      <c r="CU72" s="42">
        <v>17.145</v>
      </c>
      <c r="CV72" s="42">
        <v>17.205000000000002</v>
      </c>
      <c r="CW72" s="42">
        <v>17.247</v>
      </c>
      <c r="CX72" s="42">
        <v>17.275000000000002</v>
      </c>
      <c r="CY72" s="42">
        <v>17.293000000000003</v>
      </c>
      <c r="CZ72" s="42">
        <v>17.304000000000002</v>
      </c>
      <c r="DA72" s="42">
        <v>17.317</v>
      </c>
      <c r="DB72" s="41"/>
      <c r="DC72" s="41"/>
      <c r="DD72" s="41"/>
    </row>
    <row r="73" spans="1:108"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0.98499999999999999</v>
      </c>
      <c r="BV73" s="42">
        <v>1.954</v>
      </c>
      <c r="BW73" s="42">
        <v>2.907</v>
      </c>
      <c r="BX73" s="42">
        <v>3.8420000000000001</v>
      </c>
      <c r="BY73" s="42">
        <v>4.758</v>
      </c>
      <c r="BZ73" s="42">
        <v>5.6539999999999999</v>
      </c>
      <c r="CA73" s="42">
        <v>6.5289999999999999</v>
      </c>
      <c r="CB73" s="42">
        <v>7.3810000000000002</v>
      </c>
      <c r="CC73" s="42">
        <v>8.2080000000000002</v>
      </c>
      <c r="CD73" s="42">
        <v>9.0089999999999986</v>
      </c>
      <c r="CE73" s="42">
        <v>9.7809999999999988</v>
      </c>
      <c r="CF73" s="42">
        <v>10.520999999999999</v>
      </c>
      <c r="CG73" s="42">
        <v>11.227</v>
      </c>
      <c r="CH73" s="42">
        <v>11.897</v>
      </c>
      <c r="CI73" s="42">
        <v>12.526999999999999</v>
      </c>
      <c r="CJ73" s="42">
        <v>13.115</v>
      </c>
      <c r="CK73" s="42">
        <v>13.657</v>
      </c>
      <c r="CL73" s="42">
        <v>14.151</v>
      </c>
      <c r="CM73" s="42">
        <v>14.594999999999999</v>
      </c>
      <c r="CN73" s="42">
        <v>14.987</v>
      </c>
      <c r="CO73" s="42">
        <v>15.325999999999999</v>
      </c>
      <c r="CP73" s="42">
        <v>15.613999999999999</v>
      </c>
      <c r="CQ73" s="42">
        <v>15.853</v>
      </c>
      <c r="CR73" s="42">
        <v>16.046000000000003</v>
      </c>
      <c r="CS73" s="42">
        <v>16.198</v>
      </c>
      <c r="CT73" s="42">
        <v>16.314</v>
      </c>
      <c r="CU73" s="42">
        <v>16.400000000000002</v>
      </c>
      <c r="CV73" s="42">
        <v>16.461000000000002</v>
      </c>
      <c r="CW73" s="42">
        <v>16.503</v>
      </c>
      <c r="CX73" s="42">
        <v>16.531000000000002</v>
      </c>
      <c r="CY73" s="42">
        <v>16.548999999999999</v>
      </c>
      <c r="CZ73" s="42">
        <v>16.560000000000002</v>
      </c>
      <c r="DA73" s="42">
        <v>16.571999999999999</v>
      </c>
      <c r="DB73" s="41"/>
      <c r="DC73" s="41"/>
      <c r="DD73" s="41"/>
    </row>
    <row r="74" spans="1:108"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0.98399999999999999</v>
      </c>
      <c r="BW74" s="42">
        <v>1.952</v>
      </c>
      <c r="BX74" s="42">
        <v>2.9019999999999997</v>
      </c>
      <c r="BY74" s="42">
        <v>3.8319999999999999</v>
      </c>
      <c r="BZ74" s="42">
        <v>4.742</v>
      </c>
      <c r="CA74" s="42">
        <v>5.63</v>
      </c>
      <c r="CB74" s="42">
        <v>6.4950000000000001</v>
      </c>
      <c r="CC74" s="42">
        <v>7.335</v>
      </c>
      <c r="CD74" s="42">
        <v>8.1479999999999997</v>
      </c>
      <c r="CE74" s="42">
        <v>8.9319999999999986</v>
      </c>
      <c r="CF74" s="42">
        <v>9.6839999999999993</v>
      </c>
      <c r="CG74" s="42">
        <v>10.401</v>
      </c>
      <c r="CH74" s="42">
        <v>11.081</v>
      </c>
      <c r="CI74" s="42">
        <v>11.721</v>
      </c>
      <c r="CJ74" s="42">
        <v>12.318</v>
      </c>
      <c r="CK74" s="42">
        <v>12.868</v>
      </c>
      <c r="CL74" s="42">
        <v>13.37</v>
      </c>
      <c r="CM74" s="42">
        <v>13.821</v>
      </c>
      <c r="CN74" s="42">
        <v>14.218999999999999</v>
      </c>
      <c r="CO74" s="42">
        <v>14.564</v>
      </c>
      <c r="CP74" s="42">
        <v>14.856</v>
      </c>
      <c r="CQ74" s="42">
        <v>15.097999999999999</v>
      </c>
      <c r="CR74" s="42">
        <v>15.293999999999999</v>
      </c>
      <c r="CS74" s="42">
        <v>15.447999999999999</v>
      </c>
      <c r="CT74" s="42">
        <v>15.565999999999999</v>
      </c>
      <c r="CU74" s="42">
        <v>15.652999999999999</v>
      </c>
      <c r="CV74" s="42">
        <v>15.715</v>
      </c>
      <c r="CW74" s="42">
        <v>15.757999999999999</v>
      </c>
      <c r="CX74" s="42">
        <v>15.786999999999999</v>
      </c>
      <c r="CY74" s="42">
        <v>15.805</v>
      </c>
      <c r="CZ74" s="42">
        <v>15.817</v>
      </c>
      <c r="DA74" s="42">
        <v>15.829000000000001</v>
      </c>
      <c r="DB74" s="41"/>
      <c r="DC74" s="41"/>
      <c r="DD74" s="41"/>
    </row>
    <row r="75" spans="1:108"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0.98299999999999998</v>
      </c>
      <c r="BX75" s="42">
        <v>1.948</v>
      </c>
      <c r="BY75" s="42">
        <v>2.8939999999999997</v>
      </c>
      <c r="BZ75" s="42">
        <v>3.819</v>
      </c>
      <c r="CA75" s="42">
        <v>4.7220000000000004</v>
      </c>
      <c r="CB75" s="42">
        <v>5.601</v>
      </c>
      <c r="CC75" s="42">
        <v>6.4550000000000001</v>
      </c>
      <c r="CD75" s="42">
        <v>7.2810000000000006</v>
      </c>
      <c r="CE75" s="42">
        <v>8.0779999999999994</v>
      </c>
      <c r="CF75" s="42">
        <v>8.8419999999999987</v>
      </c>
      <c r="CG75" s="42">
        <v>9.5709999999999997</v>
      </c>
      <c r="CH75" s="42">
        <v>10.261999999999999</v>
      </c>
      <c r="CI75" s="42">
        <v>10.911999999999999</v>
      </c>
      <c r="CJ75" s="42">
        <v>11.519</v>
      </c>
      <c r="CK75" s="42">
        <v>12.077999999999999</v>
      </c>
      <c r="CL75" s="42">
        <v>12.587999999999999</v>
      </c>
      <c r="CM75" s="42">
        <v>13.045999999999999</v>
      </c>
      <c r="CN75" s="42">
        <v>13.450999999999999</v>
      </c>
      <c r="CO75" s="42">
        <v>13.801</v>
      </c>
      <c r="CP75" s="42">
        <v>14.097999999999999</v>
      </c>
      <c r="CQ75" s="42">
        <v>14.343999999999999</v>
      </c>
      <c r="CR75" s="42">
        <v>14.542999999999999</v>
      </c>
      <c r="CS75" s="42">
        <v>14.7</v>
      </c>
      <c r="CT75" s="42">
        <v>14.818999999999999</v>
      </c>
      <c r="CU75" s="42">
        <v>14.907</v>
      </c>
      <c r="CV75" s="42">
        <v>14.969999999999999</v>
      </c>
      <c r="CW75" s="42">
        <v>15.013999999999999</v>
      </c>
      <c r="CX75" s="42">
        <v>15.042999999999999</v>
      </c>
      <c r="CY75" s="42">
        <v>15.061999999999999</v>
      </c>
      <c r="CZ75" s="42">
        <v>15.074</v>
      </c>
      <c r="DA75" s="42">
        <v>15.086</v>
      </c>
      <c r="DB75" s="41"/>
      <c r="DC75" s="41"/>
      <c r="DD75" s="41"/>
    </row>
    <row r="76" spans="1:108"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0.98199999999999998</v>
      </c>
      <c r="BY76" s="42">
        <v>1.944</v>
      </c>
      <c r="BZ76" s="42">
        <v>2.8849999999999998</v>
      </c>
      <c r="CA76" s="42">
        <v>3.8029999999999999</v>
      </c>
      <c r="CB76" s="42">
        <v>4.6980000000000004</v>
      </c>
      <c r="CC76" s="42">
        <v>5.5670000000000002</v>
      </c>
      <c r="CD76" s="42">
        <v>6.4080000000000004</v>
      </c>
      <c r="CE76" s="42">
        <v>7.218</v>
      </c>
      <c r="CF76" s="42">
        <v>7.9950000000000001</v>
      </c>
      <c r="CG76" s="42">
        <v>8.7370000000000001</v>
      </c>
      <c r="CH76" s="42">
        <v>9.44</v>
      </c>
      <c r="CI76" s="42">
        <v>10.102</v>
      </c>
      <c r="CJ76" s="42">
        <v>10.718999999999999</v>
      </c>
      <c r="CK76" s="42">
        <v>11.288</v>
      </c>
      <c r="CL76" s="42">
        <v>11.806999999999999</v>
      </c>
      <c r="CM76" s="42">
        <v>12.273</v>
      </c>
      <c r="CN76" s="42">
        <v>12.684999999999999</v>
      </c>
      <c r="CO76" s="42">
        <v>13.040999999999999</v>
      </c>
      <c r="CP76" s="42">
        <v>13.343</v>
      </c>
      <c r="CQ76" s="42">
        <v>13.593999999999999</v>
      </c>
      <c r="CR76" s="42">
        <v>13.796999999999999</v>
      </c>
      <c r="CS76" s="42">
        <v>13.956</v>
      </c>
      <c r="CT76" s="42">
        <v>14.077999999999999</v>
      </c>
      <c r="CU76" s="42">
        <v>14.167999999999999</v>
      </c>
      <c r="CV76" s="42">
        <v>14.231999999999999</v>
      </c>
      <c r="CW76" s="42">
        <v>14.276</v>
      </c>
      <c r="CX76" s="42">
        <v>14.305999999999999</v>
      </c>
      <c r="CY76" s="42">
        <v>14.324999999999999</v>
      </c>
      <c r="CZ76" s="42">
        <v>14.337</v>
      </c>
      <c r="DA76" s="42">
        <v>14.348000000000001</v>
      </c>
      <c r="DB76" s="41"/>
      <c r="DC76" s="41"/>
      <c r="DD76" s="41"/>
    </row>
    <row r="77" spans="1:108"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0.98</v>
      </c>
      <c r="BZ77" s="42">
        <v>1.9389999999999998</v>
      </c>
      <c r="CA77" s="42">
        <v>2.875</v>
      </c>
      <c r="CB77" s="42">
        <v>3.7869999999999999</v>
      </c>
      <c r="CC77" s="42">
        <v>4.6720000000000006</v>
      </c>
      <c r="CD77" s="42">
        <v>5.5289999999999999</v>
      </c>
      <c r="CE77" s="42">
        <v>6.3550000000000004</v>
      </c>
      <c r="CF77" s="42">
        <v>7.1470000000000002</v>
      </c>
      <c r="CG77" s="42">
        <v>7.9030000000000005</v>
      </c>
      <c r="CH77" s="42">
        <v>8.6199999999999992</v>
      </c>
      <c r="CI77" s="42">
        <v>9.2939999999999987</v>
      </c>
      <c r="CJ77" s="42">
        <v>9.923</v>
      </c>
      <c r="CK77" s="42">
        <v>10.503</v>
      </c>
      <c r="CL77" s="42">
        <v>11.032</v>
      </c>
      <c r="CM77" s="42">
        <v>11.507</v>
      </c>
      <c r="CN77" s="42">
        <v>11.927</v>
      </c>
      <c r="CO77" s="42">
        <v>12.29</v>
      </c>
      <c r="CP77" s="42">
        <v>12.597999999999999</v>
      </c>
      <c r="CQ77" s="42">
        <v>12.853</v>
      </c>
      <c r="CR77" s="42">
        <v>13.058999999999999</v>
      </c>
      <c r="CS77" s="42">
        <v>13.221</v>
      </c>
      <c r="CT77" s="42">
        <v>13.344999999999999</v>
      </c>
      <c r="CU77" s="42">
        <v>13.436</v>
      </c>
      <c r="CV77" s="42">
        <v>13.500999999999999</v>
      </c>
      <c r="CW77" s="42">
        <v>13.545999999999999</v>
      </c>
      <c r="CX77" s="42">
        <v>13.575999999999999</v>
      </c>
      <c r="CY77" s="42">
        <v>13.594999999999999</v>
      </c>
      <c r="CZ77" s="42">
        <v>13.606999999999999</v>
      </c>
      <c r="DA77" s="42">
        <v>13.619</v>
      </c>
      <c r="DB77" s="41"/>
      <c r="DC77" s="41"/>
      <c r="DD77" s="41"/>
    </row>
    <row r="78" spans="1:108"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0.97899999999999998</v>
      </c>
      <c r="CA78" s="42">
        <v>1.9339999999999999</v>
      </c>
      <c r="CB78" s="42">
        <v>2.8639999999999999</v>
      </c>
      <c r="CC78" s="42">
        <v>3.7679999999999998</v>
      </c>
      <c r="CD78" s="42">
        <v>4.6420000000000003</v>
      </c>
      <c r="CE78" s="42">
        <v>5.4850000000000003</v>
      </c>
      <c r="CF78" s="42">
        <v>6.2940000000000005</v>
      </c>
      <c r="CG78" s="42">
        <v>7.0650000000000004</v>
      </c>
      <c r="CH78" s="42">
        <v>7.7960000000000003</v>
      </c>
      <c r="CI78" s="42">
        <v>8.484</v>
      </c>
      <c r="CJ78" s="42">
        <v>9.1259999999999994</v>
      </c>
      <c r="CK78" s="42">
        <v>9.718</v>
      </c>
      <c r="CL78" s="42">
        <v>10.257999999999999</v>
      </c>
      <c r="CM78" s="42">
        <v>10.743</v>
      </c>
      <c r="CN78" s="42">
        <v>11.170999999999999</v>
      </c>
      <c r="CO78" s="42">
        <v>11.542</v>
      </c>
      <c r="CP78" s="42">
        <v>11.856</v>
      </c>
      <c r="CQ78" s="42">
        <v>12.116999999999999</v>
      </c>
      <c r="CR78" s="42">
        <v>12.327999999999999</v>
      </c>
      <c r="CS78" s="42">
        <v>12.494</v>
      </c>
      <c r="CT78" s="42">
        <v>12.62</v>
      </c>
      <c r="CU78" s="42">
        <v>12.712999999999999</v>
      </c>
      <c r="CV78" s="42">
        <v>12.78</v>
      </c>
      <c r="CW78" s="42">
        <v>12.825999999999999</v>
      </c>
      <c r="CX78" s="42">
        <v>12.856999999999999</v>
      </c>
      <c r="CY78" s="42">
        <v>12.876999999999999</v>
      </c>
      <c r="CZ78" s="42">
        <v>12.888999999999999</v>
      </c>
      <c r="DA78" s="42">
        <v>12.897</v>
      </c>
      <c r="DB78" s="41"/>
      <c r="DC78" s="41"/>
      <c r="DD78" s="41"/>
    </row>
    <row r="79" spans="1:108"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0.97699999999999998</v>
      </c>
      <c r="CB79" s="42">
        <v>1.9279999999999999</v>
      </c>
      <c r="CC79" s="42">
        <v>2.8519999999999999</v>
      </c>
      <c r="CD79" s="42">
        <v>3.746</v>
      </c>
      <c r="CE79" s="42">
        <v>4.6080000000000005</v>
      </c>
      <c r="CF79" s="42">
        <v>5.4350000000000005</v>
      </c>
      <c r="CG79" s="42">
        <v>6.2240000000000002</v>
      </c>
      <c r="CH79" s="42">
        <v>6.9720000000000004</v>
      </c>
      <c r="CI79" s="42">
        <v>7.6760000000000002</v>
      </c>
      <c r="CJ79" s="42">
        <v>8.331999999999999</v>
      </c>
      <c r="CK79" s="42">
        <v>8.9369999999999994</v>
      </c>
      <c r="CL79" s="42">
        <v>9.488999999999999</v>
      </c>
      <c r="CM79" s="42">
        <v>9.9849999999999994</v>
      </c>
      <c r="CN79" s="42">
        <v>10.423</v>
      </c>
      <c r="CO79" s="42">
        <v>10.802</v>
      </c>
      <c r="CP79" s="42">
        <v>11.122999999999999</v>
      </c>
      <c r="CQ79" s="42">
        <v>11.388999999999999</v>
      </c>
      <c r="CR79" s="42">
        <v>11.603999999999999</v>
      </c>
      <c r="CS79" s="42">
        <v>11.773</v>
      </c>
      <c r="CT79" s="42">
        <v>11.901999999999999</v>
      </c>
      <c r="CU79" s="42">
        <v>11.997</v>
      </c>
      <c r="CV79" s="42">
        <v>12.065</v>
      </c>
      <c r="CW79" s="42">
        <v>12.112</v>
      </c>
      <c r="CX79" s="42">
        <v>12.142999999999999</v>
      </c>
      <c r="CY79" s="42">
        <v>12.163</v>
      </c>
      <c r="CZ79" s="42">
        <v>12.176</v>
      </c>
      <c r="DA79" s="42">
        <v>12.185</v>
      </c>
      <c r="DB79" s="41"/>
      <c r="DC79" s="41"/>
      <c r="DD79" s="41"/>
    </row>
    <row r="80" spans="1:108"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0.97399999999999998</v>
      </c>
      <c r="CC80" s="42">
        <v>1.92</v>
      </c>
      <c r="CD80" s="42">
        <v>2.8359999999999999</v>
      </c>
      <c r="CE80" s="42">
        <v>3.7189999999999999</v>
      </c>
      <c r="CF80" s="42">
        <v>4.5660000000000007</v>
      </c>
      <c r="CG80" s="42">
        <v>5.3740000000000006</v>
      </c>
      <c r="CH80" s="42">
        <v>6.1400000000000006</v>
      </c>
      <c r="CI80" s="42">
        <v>6.8610000000000007</v>
      </c>
      <c r="CJ80" s="42">
        <v>7.5330000000000004</v>
      </c>
      <c r="CK80" s="42">
        <v>8.1529999999999987</v>
      </c>
      <c r="CL80" s="42">
        <v>8.718</v>
      </c>
      <c r="CM80" s="42">
        <v>9.2259999999999991</v>
      </c>
      <c r="CN80" s="42">
        <v>9.6749999999999989</v>
      </c>
      <c r="CO80" s="42">
        <v>10.062999999999999</v>
      </c>
      <c r="CP80" s="42">
        <v>10.391999999999999</v>
      </c>
      <c r="CQ80" s="42">
        <v>10.664999999999999</v>
      </c>
      <c r="CR80" s="42">
        <v>10.885999999999999</v>
      </c>
      <c r="CS80" s="42">
        <v>11.059999999999999</v>
      </c>
      <c r="CT80" s="42">
        <v>11.192</v>
      </c>
      <c r="CU80" s="42">
        <v>11.29</v>
      </c>
      <c r="CV80" s="42">
        <v>11.36</v>
      </c>
      <c r="CW80" s="42">
        <v>11.407999999999999</v>
      </c>
      <c r="CX80" s="42">
        <v>11.44</v>
      </c>
      <c r="CY80" s="42">
        <v>11.461</v>
      </c>
      <c r="CZ80" s="42">
        <v>11.474</v>
      </c>
      <c r="DA80" s="42">
        <v>11.481999999999999</v>
      </c>
      <c r="DB80" s="41"/>
      <c r="DC80" s="41"/>
      <c r="DD80" s="41"/>
    </row>
    <row r="81" spans="1:108"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0.97199999999999998</v>
      </c>
      <c r="CD81" s="42">
        <v>1.9119999999999999</v>
      </c>
      <c r="CE81" s="42">
        <v>2.8180000000000001</v>
      </c>
      <c r="CF81" s="42">
        <v>3.6869999999999998</v>
      </c>
      <c r="CG81" s="42">
        <v>4.5170000000000003</v>
      </c>
      <c r="CH81" s="42">
        <v>5.3029999999999999</v>
      </c>
      <c r="CI81" s="42">
        <v>6.0430000000000001</v>
      </c>
      <c r="CJ81" s="42">
        <v>6.7330000000000005</v>
      </c>
      <c r="CK81" s="42">
        <v>7.37</v>
      </c>
      <c r="CL81" s="42">
        <v>7.95</v>
      </c>
      <c r="CM81" s="42">
        <v>8.4719999999999995</v>
      </c>
      <c r="CN81" s="42">
        <v>8.9329999999999998</v>
      </c>
      <c r="CO81" s="42">
        <v>9.3309999999999995</v>
      </c>
      <c r="CP81" s="42">
        <v>9.6689999999999987</v>
      </c>
      <c r="CQ81" s="42">
        <v>9.9489999999999998</v>
      </c>
      <c r="CR81" s="42">
        <v>10.176</v>
      </c>
      <c r="CS81" s="42">
        <v>10.353999999999999</v>
      </c>
      <c r="CT81" s="42">
        <v>10.49</v>
      </c>
      <c r="CU81" s="42">
        <v>10.59</v>
      </c>
      <c r="CV81" s="42">
        <v>10.661999999999999</v>
      </c>
      <c r="CW81" s="42">
        <v>10.712</v>
      </c>
      <c r="CX81" s="42">
        <v>10.744999999999999</v>
      </c>
      <c r="CY81" s="42">
        <v>10.766</v>
      </c>
      <c r="CZ81" s="42">
        <v>10.779</v>
      </c>
      <c r="DA81" s="42">
        <v>10.787000000000001</v>
      </c>
      <c r="DB81" s="41"/>
      <c r="DC81" s="41"/>
      <c r="DD81" s="41"/>
    </row>
    <row r="82" spans="1:108"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0.96799999999999997</v>
      </c>
      <c r="CE82" s="42">
        <v>1.9009999999999998</v>
      </c>
      <c r="CF82" s="42">
        <v>2.7959999999999998</v>
      </c>
      <c r="CG82" s="42">
        <v>3.65</v>
      </c>
      <c r="CH82" s="42">
        <v>4.46</v>
      </c>
      <c r="CI82" s="42">
        <v>5.2220000000000004</v>
      </c>
      <c r="CJ82" s="42">
        <v>5.9330000000000007</v>
      </c>
      <c r="CK82" s="42">
        <v>6.5880000000000001</v>
      </c>
      <c r="CL82" s="42">
        <v>7.1850000000000005</v>
      </c>
      <c r="CM82" s="42">
        <v>7.7220000000000004</v>
      </c>
      <c r="CN82" s="42">
        <v>8.1959999999999997</v>
      </c>
      <c r="CO82" s="42">
        <v>8.6059999999999999</v>
      </c>
      <c r="CP82" s="42">
        <v>8.9539999999999988</v>
      </c>
      <c r="CQ82" s="42">
        <v>9.2430000000000003</v>
      </c>
      <c r="CR82" s="42">
        <v>9.4759999999999991</v>
      </c>
      <c r="CS82" s="42">
        <v>9.6589999999999989</v>
      </c>
      <c r="CT82" s="42">
        <v>9.7989999999999995</v>
      </c>
      <c r="CU82" s="42">
        <v>9.9019999999999992</v>
      </c>
      <c r="CV82" s="42">
        <v>9.9759999999999991</v>
      </c>
      <c r="CW82" s="42">
        <v>10.026999999999999</v>
      </c>
      <c r="CX82" s="42">
        <v>10.061</v>
      </c>
      <c r="CY82" s="42">
        <v>10.083</v>
      </c>
      <c r="CZ82" s="42">
        <v>10.097</v>
      </c>
      <c r="DA82" s="42">
        <v>10.103999999999999</v>
      </c>
      <c r="DB82" s="41"/>
      <c r="DC82" s="41"/>
      <c r="DD82" s="41"/>
    </row>
    <row r="83" spans="1:108"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0.96399999999999997</v>
      </c>
      <c r="CF83" s="42">
        <v>1.8889999999999998</v>
      </c>
      <c r="CG83" s="42">
        <v>2.7719999999999998</v>
      </c>
      <c r="CH83" s="42">
        <v>3.609</v>
      </c>
      <c r="CI83" s="42">
        <v>4.3959999999999999</v>
      </c>
      <c r="CJ83" s="42">
        <v>5.13</v>
      </c>
      <c r="CK83" s="42">
        <v>5.8070000000000004</v>
      </c>
      <c r="CL83" s="42">
        <v>6.4240000000000004</v>
      </c>
      <c r="CM83" s="42">
        <v>6.9790000000000001</v>
      </c>
      <c r="CN83" s="42">
        <v>7.4690000000000003</v>
      </c>
      <c r="CO83" s="42">
        <v>7.8930000000000007</v>
      </c>
      <c r="CP83" s="42">
        <v>8.2530000000000001</v>
      </c>
      <c r="CQ83" s="42">
        <v>8.5510000000000002</v>
      </c>
      <c r="CR83" s="42">
        <v>8.7919999999999998</v>
      </c>
      <c r="CS83" s="42">
        <v>8.9819999999999993</v>
      </c>
      <c r="CT83" s="42">
        <v>9.1269999999999989</v>
      </c>
      <c r="CU83" s="42">
        <v>9.234</v>
      </c>
      <c r="CV83" s="42">
        <v>9.3099999999999987</v>
      </c>
      <c r="CW83" s="42">
        <v>9.3629999999999995</v>
      </c>
      <c r="CX83" s="42">
        <v>9.3979999999999997</v>
      </c>
      <c r="CY83" s="42">
        <v>9.4209999999999994</v>
      </c>
      <c r="CZ83" s="42">
        <v>9.4349999999999987</v>
      </c>
      <c r="DA83" s="42">
        <v>9.4390000000000001</v>
      </c>
      <c r="DB83" s="41"/>
      <c r="DC83" s="41"/>
      <c r="DD83" s="41"/>
    </row>
    <row r="84" spans="1:108"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0.96</v>
      </c>
      <c r="CG84" s="42">
        <v>1.8759999999999999</v>
      </c>
      <c r="CH84" s="42">
        <v>2.7439999999999998</v>
      </c>
      <c r="CI84" s="42">
        <v>3.5609999999999999</v>
      </c>
      <c r="CJ84" s="42">
        <v>4.3230000000000004</v>
      </c>
      <c r="CK84" s="42">
        <v>5.0260000000000007</v>
      </c>
      <c r="CL84" s="42">
        <v>5.6670000000000007</v>
      </c>
      <c r="CM84" s="42">
        <v>6.2430000000000003</v>
      </c>
      <c r="CN84" s="42">
        <v>6.7510000000000003</v>
      </c>
      <c r="CO84" s="42">
        <v>7.1910000000000007</v>
      </c>
      <c r="CP84" s="42">
        <v>7.5640000000000001</v>
      </c>
      <c r="CQ84" s="42">
        <v>7.8730000000000002</v>
      </c>
      <c r="CR84" s="42">
        <v>8.1229999999999993</v>
      </c>
      <c r="CS84" s="42">
        <v>8.32</v>
      </c>
      <c r="CT84" s="42">
        <v>8.4699999999999989</v>
      </c>
      <c r="CU84" s="42">
        <v>8.5809999999999995</v>
      </c>
      <c r="CV84" s="42">
        <v>8.66</v>
      </c>
      <c r="CW84" s="42">
        <v>8.7149999999999999</v>
      </c>
      <c r="CX84" s="42">
        <v>8.7509999999999994</v>
      </c>
      <c r="CY84" s="42">
        <v>8.7739999999999991</v>
      </c>
      <c r="CZ84" s="42">
        <v>8.7889999999999997</v>
      </c>
      <c r="DA84" s="42">
        <v>8.7919999999999998</v>
      </c>
      <c r="DB84" s="41"/>
      <c r="DC84" s="41"/>
      <c r="DD84" s="41"/>
    </row>
    <row r="85" spans="1:108"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0.95499999999999996</v>
      </c>
      <c r="CH85" s="42">
        <v>1.8599999999999999</v>
      </c>
      <c r="CI85" s="42">
        <v>2.7119999999999997</v>
      </c>
      <c r="CJ85" s="42">
        <v>3.5059999999999998</v>
      </c>
      <c r="CK85" s="42">
        <v>4.2380000000000004</v>
      </c>
      <c r="CL85" s="42">
        <v>4.9060000000000006</v>
      </c>
      <c r="CM85" s="42">
        <v>5.5060000000000002</v>
      </c>
      <c r="CN85" s="42">
        <v>6.0360000000000005</v>
      </c>
      <c r="CO85" s="42">
        <v>6.4940000000000007</v>
      </c>
      <c r="CP85" s="42">
        <v>6.883</v>
      </c>
      <c r="CQ85" s="42">
        <v>7.2050000000000001</v>
      </c>
      <c r="CR85" s="42">
        <v>7.4660000000000002</v>
      </c>
      <c r="CS85" s="42">
        <v>7.6710000000000003</v>
      </c>
      <c r="CT85" s="42">
        <v>7.827</v>
      </c>
      <c r="CU85" s="42">
        <v>7.9420000000000002</v>
      </c>
      <c r="CV85" s="42">
        <v>8.0239999999999991</v>
      </c>
      <c r="CW85" s="42">
        <v>8.0809999999999995</v>
      </c>
      <c r="CX85" s="42">
        <v>8.1189999999999998</v>
      </c>
      <c r="CY85" s="42">
        <v>8.1429999999999989</v>
      </c>
      <c r="CZ85" s="42">
        <v>8.1579999999999995</v>
      </c>
      <c r="DA85" s="42">
        <v>8.1630000000000003</v>
      </c>
      <c r="DB85" s="41"/>
      <c r="DC85" s="41"/>
      <c r="DD85" s="41"/>
    </row>
    <row r="86" spans="1:108"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0.94799999999999995</v>
      </c>
      <c r="CI86" s="42">
        <v>1.841</v>
      </c>
      <c r="CJ86" s="42">
        <v>2.673</v>
      </c>
      <c r="CK86" s="42">
        <v>3.4409999999999998</v>
      </c>
      <c r="CL86" s="42">
        <v>4.141</v>
      </c>
      <c r="CM86" s="42">
        <v>4.7700000000000005</v>
      </c>
      <c r="CN86" s="42">
        <v>5.3250000000000002</v>
      </c>
      <c r="CO86" s="42">
        <v>5.8050000000000006</v>
      </c>
      <c r="CP86" s="42">
        <v>6.2130000000000001</v>
      </c>
      <c r="CQ86" s="42">
        <v>6.5510000000000002</v>
      </c>
      <c r="CR86" s="42">
        <v>6.8240000000000007</v>
      </c>
      <c r="CS86" s="42">
        <v>7.0390000000000006</v>
      </c>
      <c r="CT86" s="42">
        <v>7.2030000000000003</v>
      </c>
      <c r="CU86" s="42">
        <v>7.3240000000000007</v>
      </c>
      <c r="CV86" s="42">
        <v>7.41</v>
      </c>
      <c r="CW86" s="42">
        <v>7.4700000000000006</v>
      </c>
      <c r="CX86" s="42">
        <v>7.5100000000000007</v>
      </c>
      <c r="CY86" s="42">
        <v>7.5360000000000005</v>
      </c>
      <c r="CZ86" s="42">
        <v>7.5520000000000005</v>
      </c>
      <c r="DA86" s="42">
        <v>7.5540000000000003</v>
      </c>
      <c r="DB86" s="41"/>
      <c r="DC86" s="41"/>
      <c r="DD86" s="41"/>
    </row>
    <row r="87" spans="1:108"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0.94199999999999995</v>
      </c>
      <c r="CJ87" s="42">
        <v>1.8199999999999998</v>
      </c>
      <c r="CK87" s="42">
        <v>2.63</v>
      </c>
      <c r="CL87" s="42">
        <v>3.3679999999999999</v>
      </c>
      <c r="CM87" s="42">
        <v>4.0310000000000006</v>
      </c>
      <c r="CN87" s="42">
        <v>4.617</v>
      </c>
      <c r="CO87" s="42">
        <v>5.1240000000000006</v>
      </c>
      <c r="CP87" s="42">
        <v>5.5540000000000003</v>
      </c>
      <c r="CQ87" s="42">
        <v>5.91</v>
      </c>
      <c r="CR87" s="42">
        <v>6.1980000000000004</v>
      </c>
      <c r="CS87" s="42">
        <v>6.4250000000000007</v>
      </c>
      <c r="CT87" s="42">
        <v>6.5980000000000008</v>
      </c>
      <c r="CU87" s="42">
        <v>6.726</v>
      </c>
      <c r="CV87" s="42">
        <v>6.8170000000000002</v>
      </c>
      <c r="CW87" s="42">
        <v>6.88</v>
      </c>
      <c r="CX87" s="42">
        <v>6.9220000000000006</v>
      </c>
      <c r="CY87" s="42">
        <v>6.9490000000000007</v>
      </c>
      <c r="CZ87" s="42">
        <v>6.9660000000000002</v>
      </c>
      <c r="DA87" s="42">
        <v>6.968</v>
      </c>
      <c r="DB87" s="41"/>
      <c r="DC87" s="41"/>
      <c r="DD87" s="41"/>
    </row>
    <row r="88" spans="1:108"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0.93300000000000005</v>
      </c>
      <c r="CK88" s="42">
        <v>1.7939999999999998</v>
      </c>
      <c r="CL88" s="42">
        <v>2.5779999999999998</v>
      </c>
      <c r="CM88" s="42">
        <v>3.2829999999999999</v>
      </c>
      <c r="CN88" s="42">
        <v>3.9059999999999997</v>
      </c>
      <c r="CO88" s="42">
        <v>4.4450000000000003</v>
      </c>
      <c r="CP88" s="42">
        <v>4.9020000000000001</v>
      </c>
      <c r="CQ88" s="42">
        <v>5.2810000000000006</v>
      </c>
      <c r="CR88" s="42">
        <v>5.5870000000000006</v>
      </c>
      <c r="CS88" s="42">
        <v>5.8280000000000003</v>
      </c>
      <c r="CT88" s="42">
        <v>6.0120000000000005</v>
      </c>
      <c r="CU88" s="42">
        <v>6.1480000000000006</v>
      </c>
      <c r="CV88" s="42">
        <v>6.2450000000000001</v>
      </c>
      <c r="CW88" s="42">
        <v>6.3120000000000003</v>
      </c>
      <c r="CX88" s="42">
        <v>6.3560000000000008</v>
      </c>
      <c r="CY88" s="42">
        <v>6.3850000000000007</v>
      </c>
      <c r="CZ88" s="42">
        <v>6.4030000000000005</v>
      </c>
      <c r="DA88" s="42">
        <v>6.4029999999999996</v>
      </c>
      <c r="DB88" s="41"/>
      <c r="DC88" s="41"/>
      <c r="DD88" s="41"/>
    </row>
    <row r="89" spans="1:108"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0.92300000000000004</v>
      </c>
      <c r="CL89" s="42">
        <v>1.7639999999999998</v>
      </c>
      <c r="CM89" s="42">
        <v>2.52</v>
      </c>
      <c r="CN89" s="42">
        <v>3.1879999999999997</v>
      </c>
      <c r="CO89" s="42">
        <v>3.766</v>
      </c>
      <c r="CP89" s="42">
        <v>4.2560000000000002</v>
      </c>
      <c r="CQ89" s="42">
        <v>4.6619999999999999</v>
      </c>
      <c r="CR89" s="42">
        <v>4.99</v>
      </c>
      <c r="CS89" s="42">
        <v>5.2480000000000002</v>
      </c>
      <c r="CT89" s="42">
        <v>5.4450000000000003</v>
      </c>
      <c r="CU89" s="42">
        <v>5.5900000000000007</v>
      </c>
      <c r="CV89" s="42">
        <v>5.694</v>
      </c>
      <c r="CW89" s="42">
        <v>5.766</v>
      </c>
      <c r="CX89" s="42">
        <v>5.8140000000000001</v>
      </c>
      <c r="CY89" s="42">
        <v>5.8450000000000006</v>
      </c>
      <c r="CZ89" s="42">
        <v>5.8640000000000008</v>
      </c>
      <c r="DA89" s="42">
        <v>5.8650000000000002</v>
      </c>
      <c r="DB89" s="41"/>
      <c r="DC89" s="41"/>
      <c r="DD89" s="41"/>
    </row>
    <row r="90" spans="1:108"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0.91200000000000003</v>
      </c>
      <c r="CM90" s="42">
        <v>1.732</v>
      </c>
      <c r="CN90" s="42">
        <v>2.456</v>
      </c>
      <c r="CO90" s="42">
        <v>3.0819999999999999</v>
      </c>
      <c r="CP90" s="42">
        <v>3.613</v>
      </c>
      <c r="CQ90" s="42">
        <v>4.0529999999999999</v>
      </c>
      <c r="CR90" s="42">
        <v>4.4090000000000007</v>
      </c>
      <c r="CS90" s="42">
        <v>4.6890000000000001</v>
      </c>
      <c r="CT90" s="42">
        <v>4.9020000000000001</v>
      </c>
      <c r="CU90" s="42">
        <v>5.0600000000000005</v>
      </c>
      <c r="CV90" s="42">
        <v>5.1720000000000006</v>
      </c>
      <c r="CW90" s="42">
        <v>5.25</v>
      </c>
      <c r="CX90" s="42">
        <v>5.3020000000000005</v>
      </c>
      <c r="CY90" s="42">
        <v>5.335</v>
      </c>
      <c r="CZ90" s="42">
        <v>5.3560000000000008</v>
      </c>
      <c r="DA90" s="42">
        <v>5.3579999999999997</v>
      </c>
      <c r="DB90" s="41"/>
      <c r="DC90" s="41"/>
      <c r="DD90" s="41"/>
    </row>
    <row r="91" spans="1:108"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0.89900000000000002</v>
      </c>
      <c r="CN91" s="42">
        <v>1.6929999999999998</v>
      </c>
      <c r="CO91" s="42">
        <v>2.38</v>
      </c>
      <c r="CP91" s="42">
        <v>2.9630000000000001</v>
      </c>
      <c r="CQ91" s="42">
        <v>3.4459999999999997</v>
      </c>
      <c r="CR91" s="42">
        <v>3.8359999999999999</v>
      </c>
      <c r="CS91" s="42">
        <v>4.1430000000000007</v>
      </c>
      <c r="CT91" s="42">
        <v>4.3770000000000007</v>
      </c>
      <c r="CU91" s="42">
        <v>4.5500000000000007</v>
      </c>
      <c r="CV91" s="42">
        <v>4.673</v>
      </c>
      <c r="CW91" s="42">
        <v>4.758</v>
      </c>
      <c r="CX91" s="42">
        <v>4.8150000000000004</v>
      </c>
      <c r="CY91" s="42">
        <v>4.851</v>
      </c>
      <c r="CZ91" s="42">
        <v>4.8730000000000002</v>
      </c>
      <c r="DA91" s="42">
        <v>4.8769999999999998</v>
      </c>
      <c r="DB91" s="41"/>
      <c r="DC91" s="41"/>
      <c r="DD91" s="41"/>
    </row>
    <row r="92" spans="1:108"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0.88300000000000001</v>
      </c>
      <c r="CO92" s="42">
        <v>1.6469999999999998</v>
      </c>
      <c r="CP92" s="42">
        <v>2.2949999999999999</v>
      </c>
      <c r="CQ92" s="42">
        <v>2.8319999999999999</v>
      </c>
      <c r="CR92" s="42">
        <v>3.266</v>
      </c>
      <c r="CS92" s="42">
        <v>3.6080000000000001</v>
      </c>
      <c r="CT92" s="42">
        <v>3.8679999999999999</v>
      </c>
      <c r="CU92" s="42">
        <v>4.0600000000000005</v>
      </c>
      <c r="CV92" s="42">
        <v>4.1970000000000001</v>
      </c>
      <c r="CW92" s="42">
        <v>4.2920000000000007</v>
      </c>
      <c r="CX92" s="42">
        <v>4.3550000000000004</v>
      </c>
      <c r="CY92" s="42">
        <v>4.3950000000000005</v>
      </c>
      <c r="CZ92" s="42">
        <v>4.42</v>
      </c>
      <c r="DA92" s="42">
        <v>4.4269999999999996</v>
      </c>
      <c r="DB92" s="41"/>
      <c r="DC92" s="41"/>
      <c r="DD92" s="41"/>
    </row>
    <row r="93" spans="1:108"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0.86499999999999999</v>
      </c>
      <c r="CP93" s="42">
        <v>1.599</v>
      </c>
      <c r="CQ93" s="42">
        <v>2.2079999999999997</v>
      </c>
      <c r="CR93" s="42">
        <v>2.6999999999999997</v>
      </c>
      <c r="CS93" s="42">
        <v>3.0869999999999997</v>
      </c>
      <c r="CT93" s="42">
        <v>3.3819999999999997</v>
      </c>
      <c r="CU93" s="42">
        <v>3.6</v>
      </c>
      <c r="CV93" s="42">
        <v>3.7549999999999999</v>
      </c>
      <c r="CW93" s="42">
        <v>3.8620000000000001</v>
      </c>
      <c r="CX93" s="42">
        <v>3.9329999999999998</v>
      </c>
      <c r="CY93" s="42">
        <v>3.9790000000000001</v>
      </c>
      <c r="CZ93" s="42">
        <v>4.0070000000000006</v>
      </c>
      <c r="DA93" s="42">
        <v>4.0129999999999999</v>
      </c>
      <c r="DB93" s="41"/>
      <c r="DC93" s="41"/>
      <c r="DD93" s="41"/>
    </row>
    <row r="94" spans="1:108"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0.84899999999999998</v>
      </c>
      <c r="CQ94" s="42">
        <v>1.5529999999999999</v>
      </c>
      <c r="CR94" s="42">
        <v>2.121</v>
      </c>
      <c r="CS94" s="42">
        <v>2.5680000000000001</v>
      </c>
      <c r="CT94" s="42">
        <v>2.9089999999999998</v>
      </c>
      <c r="CU94" s="42">
        <v>3.1599999999999997</v>
      </c>
      <c r="CV94" s="42">
        <v>3.339</v>
      </c>
      <c r="CW94" s="42">
        <v>3.4630000000000001</v>
      </c>
      <c r="CX94" s="42">
        <v>3.5449999999999999</v>
      </c>
      <c r="CY94" s="42">
        <v>3.5979999999999999</v>
      </c>
      <c r="CZ94" s="42">
        <v>3.6309999999999998</v>
      </c>
      <c r="DA94" s="42">
        <v>3.64</v>
      </c>
      <c r="DB94" s="41"/>
      <c r="DC94" s="41"/>
      <c r="DD94" s="41"/>
    </row>
    <row r="95" spans="1:108"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0.82899999999999996</v>
      </c>
      <c r="CR95" s="42">
        <v>1.4989999999999999</v>
      </c>
      <c r="CS95" s="42">
        <v>2.0259999999999998</v>
      </c>
      <c r="CT95" s="42">
        <v>2.4279999999999999</v>
      </c>
      <c r="CU95" s="42">
        <v>2.7239999999999998</v>
      </c>
      <c r="CV95" s="42">
        <v>2.9350000000000001</v>
      </c>
      <c r="CW95" s="42">
        <v>3.081</v>
      </c>
      <c r="CX95" s="42">
        <v>3.1779999999999999</v>
      </c>
      <c r="CY95" s="42">
        <v>3.2399999999999998</v>
      </c>
      <c r="CZ95" s="42">
        <v>3.278</v>
      </c>
      <c r="DA95" s="42">
        <v>3.2919999999999998</v>
      </c>
      <c r="DB95" s="41"/>
      <c r="DC95" s="41"/>
      <c r="DD95" s="41"/>
    </row>
    <row r="96" spans="1:108"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0.80800000000000005</v>
      </c>
      <c r="CS96" s="42">
        <v>1.444</v>
      </c>
      <c r="CT96" s="42">
        <v>1.9279999999999999</v>
      </c>
      <c r="CU96" s="42">
        <v>2.2849999999999997</v>
      </c>
      <c r="CV96" s="42">
        <v>2.54</v>
      </c>
      <c r="CW96" s="42">
        <v>2.7159999999999997</v>
      </c>
      <c r="CX96" s="42">
        <v>2.8329999999999997</v>
      </c>
      <c r="CY96" s="42">
        <v>2.9079999999999999</v>
      </c>
      <c r="CZ96" s="42">
        <v>2.9539999999999997</v>
      </c>
      <c r="DA96" s="42">
        <v>2.9729999999999999</v>
      </c>
      <c r="DB96" s="41"/>
      <c r="DC96" s="41"/>
      <c r="DD96" s="41"/>
    </row>
    <row r="97" spans="1:108"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0.78700000000000003</v>
      </c>
      <c r="CT97" s="42">
        <v>1.3859999999999999</v>
      </c>
      <c r="CU97" s="42">
        <v>1.8279999999999998</v>
      </c>
      <c r="CV97" s="42">
        <v>2.1429999999999998</v>
      </c>
      <c r="CW97" s="42">
        <v>2.3609999999999998</v>
      </c>
      <c r="CX97" s="42">
        <v>2.5049999999999999</v>
      </c>
      <c r="CY97" s="42">
        <v>2.597</v>
      </c>
      <c r="CZ97" s="42">
        <v>2.6539999999999999</v>
      </c>
      <c r="DA97" s="42">
        <v>2.681</v>
      </c>
      <c r="DB97" s="41"/>
      <c r="DC97" s="41"/>
      <c r="DD97" s="41"/>
    </row>
    <row r="98" spans="1:108"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0.76200000000000001</v>
      </c>
      <c r="CU98" s="42">
        <v>1.325</v>
      </c>
      <c r="CV98" s="42">
        <v>1.726</v>
      </c>
      <c r="CW98" s="42">
        <v>2.0029999999999997</v>
      </c>
      <c r="CX98" s="42">
        <v>2.1869999999999998</v>
      </c>
      <c r="CY98" s="42">
        <v>2.3039999999999998</v>
      </c>
      <c r="CZ98" s="42">
        <v>2.3759999999999999</v>
      </c>
      <c r="DA98" s="42">
        <v>2.41</v>
      </c>
      <c r="DB98" s="41"/>
      <c r="DC98" s="41"/>
      <c r="DD98" s="41"/>
    </row>
    <row r="99" spans="1:108"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0.73799999999999999</v>
      </c>
      <c r="CV99" s="42">
        <v>1.2639999999999998</v>
      </c>
      <c r="CW99" s="42">
        <v>1.6279999999999999</v>
      </c>
      <c r="CX99" s="42">
        <v>1.869</v>
      </c>
      <c r="CY99" s="42">
        <v>2.0229999999999997</v>
      </c>
      <c r="CZ99" s="42">
        <v>2.1179999999999999</v>
      </c>
      <c r="DA99" s="42">
        <v>2.1659999999999999</v>
      </c>
      <c r="DB99" s="41"/>
      <c r="DC99" s="41"/>
      <c r="DD99" s="41"/>
    </row>
    <row r="100" spans="1:108"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0.71199999999999997</v>
      </c>
      <c r="CW100" s="42">
        <v>1.2049999999999998</v>
      </c>
      <c r="CX100" s="42">
        <v>1.5309999999999999</v>
      </c>
      <c r="CY100" s="42">
        <v>1.7389999999999999</v>
      </c>
      <c r="CZ100" s="42">
        <v>1.867</v>
      </c>
      <c r="DA100" s="42">
        <v>1.9350000000000001</v>
      </c>
      <c r="DB100" s="41"/>
      <c r="DC100" s="41"/>
      <c r="DD100" s="41"/>
    </row>
    <row r="101" spans="1:108"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0.69199999999999995</v>
      </c>
      <c r="CX101" s="42">
        <v>1.1499999999999999</v>
      </c>
      <c r="CY101" s="42">
        <v>1.4419999999999999</v>
      </c>
      <c r="CZ101" s="42">
        <v>1.6219999999999999</v>
      </c>
      <c r="DA101" s="42">
        <v>1.7210000000000001</v>
      </c>
      <c r="DB101" s="41"/>
      <c r="DC101" s="41"/>
      <c r="DD101" s="41"/>
    </row>
    <row r="102" spans="1:108"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0.66200000000000003</v>
      </c>
      <c r="CY102" s="42">
        <v>1.085</v>
      </c>
      <c r="CZ102" s="42">
        <v>1.345</v>
      </c>
      <c r="DA102" s="42">
        <v>1.4910000000000001</v>
      </c>
      <c r="DB102" s="41"/>
      <c r="DC102" s="41"/>
      <c r="DD102" s="41"/>
    </row>
    <row r="103" spans="1:108"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0.63800000000000001</v>
      </c>
      <c r="CZ103" s="42">
        <v>1.0299999999999998</v>
      </c>
      <c r="DA103" s="42">
        <v>1.2549999999999999</v>
      </c>
      <c r="DB103" s="41"/>
      <c r="DC103" s="41"/>
      <c r="DD103" s="41"/>
    </row>
    <row r="104" spans="1:108"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0.61499999999999999</v>
      </c>
      <c r="DA104" s="42">
        <v>0.97299999999999998</v>
      </c>
      <c r="DB104" s="41"/>
      <c r="DC104" s="41"/>
      <c r="DD104" s="41"/>
    </row>
    <row r="105" spans="1:108"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0.58799999999999997</v>
      </c>
      <c r="DB105" s="41"/>
      <c r="DC105" s="41"/>
      <c r="DD105" s="41"/>
    </row>
    <row r="106" spans="1:108"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6A591-7C38-4FA9-ADAE-C6432541D575}">
  <dimension ref="A1:DD106"/>
  <sheetViews>
    <sheetView topLeftCell="CM1" workbookViewId="0">
      <selection activeCell="N5" sqref="N5"/>
    </sheetView>
  </sheetViews>
  <sheetFormatPr baseColWidth="10" defaultColWidth="10.28515625" defaultRowHeight="15" x14ac:dyDescent="0.25"/>
  <cols>
    <col min="1" max="1" width="44.42578125" style="18" customWidth="1"/>
    <col min="2" max="105" width="10.28515625" style="40"/>
  </cols>
  <sheetData>
    <row r="1" spans="1:108" s="70" customFormat="1"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45" customHeight="1" x14ac:dyDescent="0.25">
      <c r="A2" s="70">
        <v>0</v>
      </c>
      <c r="B2" s="42">
        <v>0.99099999999999999</v>
      </c>
      <c r="C2" s="42">
        <v>1.9769999999999999</v>
      </c>
      <c r="D2" s="42">
        <v>2.9579999999999997</v>
      </c>
      <c r="E2" s="42">
        <v>3.9339999999999997</v>
      </c>
      <c r="F2" s="42">
        <v>4.9050000000000002</v>
      </c>
      <c r="G2" s="42">
        <v>5.8710000000000004</v>
      </c>
      <c r="H2" s="42">
        <v>6.8320000000000007</v>
      </c>
      <c r="I2" s="42">
        <v>7.7880000000000003</v>
      </c>
      <c r="J2" s="42">
        <v>8.74</v>
      </c>
      <c r="K2" s="42">
        <v>9.6869999999999994</v>
      </c>
      <c r="L2" s="42">
        <v>10.629</v>
      </c>
      <c r="M2" s="42">
        <v>11.565999999999999</v>
      </c>
      <c r="N2" s="42">
        <v>12.497999999999999</v>
      </c>
      <c r="O2" s="42">
        <v>13.426</v>
      </c>
      <c r="P2" s="42">
        <v>14.349</v>
      </c>
      <c r="Q2" s="42">
        <v>15.266</v>
      </c>
      <c r="R2" s="42">
        <v>16.18</v>
      </c>
      <c r="S2" s="42">
        <v>17.088000000000001</v>
      </c>
      <c r="T2" s="42">
        <v>17.993000000000002</v>
      </c>
      <c r="U2" s="42">
        <v>18.89</v>
      </c>
      <c r="V2" s="42">
        <v>19.783999999999999</v>
      </c>
      <c r="W2" s="42">
        <v>20.675000000000001</v>
      </c>
      <c r="X2" s="42">
        <v>21.559000000000001</v>
      </c>
      <c r="Y2" s="42">
        <v>22.438000000000002</v>
      </c>
      <c r="Z2" s="42">
        <v>23.31</v>
      </c>
      <c r="AA2" s="42">
        <v>24.181000000000001</v>
      </c>
      <c r="AB2" s="42">
        <v>25.045000000000002</v>
      </c>
      <c r="AC2" s="42">
        <v>25.904</v>
      </c>
      <c r="AD2" s="42">
        <v>26.757000000000001</v>
      </c>
      <c r="AE2" s="42">
        <v>27.609000000000002</v>
      </c>
      <c r="AF2" s="42">
        <v>28.454000000000001</v>
      </c>
      <c r="AG2" s="42">
        <v>29.294</v>
      </c>
      <c r="AH2" s="42">
        <v>30.129000000000001</v>
      </c>
      <c r="AI2" s="42">
        <v>30.959</v>
      </c>
      <c r="AJ2" s="42">
        <v>31.784000000000002</v>
      </c>
      <c r="AK2" s="42">
        <v>32.603999999999999</v>
      </c>
      <c r="AL2" s="42">
        <v>33.418999999999997</v>
      </c>
      <c r="AM2" s="42">
        <v>34.228999999999999</v>
      </c>
      <c r="AN2" s="42">
        <v>35.033999999999999</v>
      </c>
      <c r="AO2" s="42">
        <v>35.833999999999996</v>
      </c>
      <c r="AP2" s="42">
        <v>36.628999999999998</v>
      </c>
      <c r="AQ2" s="42">
        <v>37.417999999999999</v>
      </c>
      <c r="AR2" s="42">
        <v>38.201999999999998</v>
      </c>
      <c r="AS2" s="42">
        <v>38.980999999999995</v>
      </c>
      <c r="AT2" s="42">
        <v>39.753999999999998</v>
      </c>
      <c r="AU2" s="42">
        <v>40.521999999999998</v>
      </c>
      <c r="AV2" s="42">
        <v>41.283999999999999</v>
      </c>
      <c r="AW2" s="42">
        <v>42.04</v>
      </c>
      <c r="AX2" s="42">
        <v>42.79</v>
      </c>
      <c r="AY2" s="42">
        <v>43.536999999999999</v>
      </c>
      <c r="AZ2" s="42">
        <v>44.271000000000001</v>
      </c>
      <c r="BA2" s="42">
        <v>45.001999999999995</v>
      </c>
      <c r="BB2" s="42">
        <v>45.725999999999999</v>
      </c>
      <c r="BC2" s="42">
        <v>46.442999999999998</v>
      </c>
      <c r="BD2" s="42">
        <v>47.158000000000001</v>
      </c>
      <c r="BE2" s="42">
        <v>47.853999999999999</v>
      </c>
      <c r="BF2" s="42">
        <v>48.547999999999995</v>
      </c>
      <c r="BG2" s="42">
        <v>49.233999999999995</v>
      </c>
      <c r="BH2" s="42">
        <v>49.917999999999999</v>
      </c>
      <c r="BI2" s="42">
        <v>50.587000000000003</v>
      </c>
      <c r="BJ2" s="42">
        <v>51.246000000000002</v>
      </c>
      <c r="BK2" s="42">
        <v>51.896000000000001</v>
      </c>
      <c r="BL2" s="42">
        <v>52.534999999999997</v>
      </c>
      <c r="BM2" s="42">
        <v>53.164000000000001</v>
      </c>
      <c r="BN2" s="42">
        <v>53.780999999999999</v>
      </c>
      <c r="BO2" s="42">
        <v>54.387</v>
      </c>
      <c r="BP2" s="42">
        <v>54.98</v>
      </c>
      <c r="BQ2" s="42">
        <v>55.561999999999998</v>
      </c>
      <c r="BR2" s="42">
        <v>56.13</v>
      </c>
      <c r="BS2" s="42">
        <v>56.672999999999995</v>
      </c>
      <c r="BT2" s="42">
        <v>57.213999999999999</v>
      </c>
      <c r="BU2" s="42">
        <v>57.741</v>
      </c>
      <c r="BV2" s="42">
        <v>58.253999999999998</v>
      </c>
      <c r="BW2" s="42">
        <v>58.751999999999995</v>
      </c>
      <c r="BX2" s="42">
        <v>59.233999999999995</v>
      </c>
      <c r="BY2" s="42">
        <v>59.699999999999996</v>
      </c>
      <c r="BZ2" s="42">
        <v>60.147999999999996</v>
      </c>
      <c r="CA2" s="42">
        <v>60.579000000000001</v>
      </c>
      <c r="CB2" s="42">
        <v>60.991</v>
      </c>
      <c r="CC2" s="42">
        <v>61.382999999999996</v>
      </c>
      <c r="CD2" s="42">
        <v>61.754999999999995</v>
      </c>
      <c r="CE2" s="42">
        <v>62.105999999999995</v>
      </c>
      <c r="CF2" s="42">
        <v>62.433999999999997</v>
      </c>
      <c r="CG2" s="42">
        <v>62.738999999999997</v>
      </c>
      <c r="CH2" s="42">
        <v>63.019999999999996</v>
      </c>
      <c r="CI2" s="42">
        <v>63.275999999999996</v>
      </c>
      <c r="CJ2" s="42">
        <v>63.506</v>
      </c>
      <c r="CK2" s="42">
        <v>63.708999999999996</v>
      </c>
      <c r="CL2" s="42">
        <v>63.885999999999996</v>
      </c>
      <c r="CM2" s="42">
        <v>64.037000000000006</v>
      </c>
      <c r="CN2" s="42">
        <v>64.163000000000011</v>
      </c>
      <c r="CO2" s="42">
        <v>64.266000000000005</v>
      </c>
      <c r="CP2" s="42">
        <v>64.347999999999999</v>
      </c>
      <c r="CQ2" s="42">
        <v>64.411000000000001</v>
      </c>
      <c r="CR2" s="42">
        <v>64.457999999999998</v>
      </c>
      <c r="CS2" s="42">
        <v>64.492000000000004</v>
      </c>
      <c r="CT2" s="42">
        <v>64.516000000000005</v>
      </c>
      <c r="CU2" s="42">
        <v>64.532000000000011</v>
      </c>
      <c r="CV2" s="42">
        <v>64.543000000000006</v>
      </c>
      <c r="CW2" s="42">
        <v>64.550000000000011</v>
      </c>
      <c r="CX2" s="42">
        <v>64.554000000000002</v>
      </c>
      <c r="CY2" s="42">
        <v>64.557000000000002</v>
      </c>
      <c r="CZ2" s="42">
        <v>64.559000000000012</v>
      </c>
      <c r="DA2" s="42">
        <v>64.581000000000003</v>
      </c>
      <c r="DB2" s="41"/>
      <c r="DC2" s="41"/>
      <c r="DD2" s="41"/>
    </row>
    <row r="3" spans="1:108" x14ac:dyDescent="0.25">
      <c r="A3" s="18">
        <v>1</v>
      </c>
      <c r="B3" s="42"/>
      <c r="C3" s="42">
        <v>0.995</v>
      </c>
      <c r="D3" s="42">
        <v>1.9849999999999999</v>
      </c>
      <c r="E3" s="42">
        <v>2.9699999999999998</v>
      </c>
      <c r="F3" s="42">
        <v>3.9499999999999997</v>
      </c>
      <c r="G3" s="42">
        <v>4.9250000000000007</v>
      </c>
      <c r="H3" s="42">
        <v>5.8950000000000005</v>
      </c>
      <c r="I3" s="42">
        <v>6.86</v>
      </c>
      <c r="J3" s="42">
        <v>7.82</v>
      </c>
      <c r="K3" s="42">
        <v>8.7759999999999998</v>
      </c>
      <c r="L3" s="42">
        <v>9.7270000000000003</v>
      </c>
      <c r="M3" s="42">
        <v>10.673</v>
      </c>
      <c r="N3" s="42">
        <v>11.613999999999999</v>
      </c>
      <c r="O3" s="42">
        <v>12.549999999999999</v>
      </c>
      <c r="P3" s="42">
        <v>13.481999999999999</v>
      </c>
      <c r="Q3" s="42">
        <v>14.403</v>
      </c>
      <c r="R3" s="42">
        <v>15.331</v>
      </c>
      <c r="S3" s="42">
        <v>16.241</v>
      </c>
      <c r="T3" s="42">
        <v>17.16</v>
      </c>
      <c r="U3" s="42">
        <v>18.059000000000001</v>
      </c>
      <c r="V3" s="42">
        <v>18.960999999999999</v>
      </c>
      <c r="W3" s="42">
        <v>19.866</v>
      </c>
      <c r="X3" s="42">
        <v>20.758000000000003</v>
      </c>
      <c r="Y3" s="42">
        <v>21.645</v>
      </c>
      <c r="Z3" s="42">
        <v>22.518999999999998</v>
      </c>
      <c r="AA3" s="42">
        <v>23.404</v>
      </c>
      <c r="AB3" s="42">
        <v>24.276</v>
      </c>
      <c r="AC3" s="42">
        <v>25.143000000000001</v>
      </c>
      <c r="AD3" s="42">
        <v>25.997</v>
      </c>
      <c r="AE3" s="42">
        <v>26.863</v>
      </c>
      <c r="AF3" s="42">
        <v>27.716000000000001</v>
      </c>
      <c r="AG3" s="42">
        <v>28.564</v>
      </c>
      <c r="AH3" s="42">
        <v>29.407</v>
      </c>
      <c r="AI3" s="42">
        <v>30.245000000000001</v>
      </c>
      <c r="AJ3" s="42">
        <v>31.078000000000003</v>
      </c>
      <c r="AK3" s="42">
        <v>31.906000000000002</v>
      </c>
      <c r="AL3" s="42">
        <v>32.728999999999999</v>
      </c>
      <c r="AM3" s="42">
        <v>33.546999999999997</v>
      </c>
      <c r="AN3" s="42">
        <v>34.358999999999995</v>
      </c>
      <c r="AO3" s="42">
        <v>35.165999999999997</v>
      </c>
      <c r="AP3" s="42">
        <v>35.967999999999996</v>
      </c>
      <c r="AQ3" s="42">
        <v>36.765000000000001</v>
      </c>
      <c r="AR3" s="42">
        <v>37.555999999999997</v>
      </c>
      <c r="AS3" s="42">
        <v>38.341999999999999</v>
      </c>
      <c r="AT3" s="42">
        <v>39.122</v>
      </c>
      <c r="AU3" s="42">
        <v>39.896999999999998</v>
      </c>
      <c r="AV3" s="42">
        <v>40.665999999999997</v>
      </c>
      <c r="AW3" s="42">
        <v>41.428999999999995</v>
      </c>
      <c r="AX3" s="42">
        <v>42.186</v>
      </c>
      <c r="AY3" s="42">
        <v>42.927999999999997</v>
      </c>
      <c r="AZ3" s="42">
        <v>43.680999999999997</v>
      </c>
      <c r="BA3" s="42">
        <v>44.418999999999997</v>
      </c>
      <c r="BB3" s="42">
        <v>45.15</v>
      </c>
      <c r="BC3" s="42">
        <v>45.872999999999998</v>
      </c>
      <c r="BD3" s="42">
        <v>46.581000000000003</v>
      </c>
      <c r="BE3" s="42">
        <v>47.296999999999997</v>
      </c>
      <c r="BF3" s="42">
        <v>47.997</v>
      </c>
      <c r="BG3" s="42">
        <v>48.689</v>
      </c>
      <c r="BH3" s="42">
        <v>49.366</v>
      </c>
      <c r="BI3" s="42">
        <v>50.040999999999997</v>
      </c>
      <c r="BJ3" s="42">
        <v>50.706000000000003</v>
      </c>
      <c r="BK3" s="42">
        <v>51.360999999999997</v>
      </c>
      <c r="BL3" s="42">
        <v>52.006</v>
      </c>
      <c r="BM3" s="42">
        <v>52.64</v>
      </c>
      <c r="BN3" s="42">
        <v>53.262999999999998</v>
      </c>
      <c r="BO3" s="42">
        <v>53.874000000000002</v>
      </c>
      <c r="BP3" s="42">
        <v>54.472999999999999</v>
      </c>
      <c r="BQ3" s="42">
        <v>55.06</v>
      </c>
      <c r="BR3" s="42">
        <v>55.633000000000003</v>
      </c>
      <c r="BS3" s="42">
        <v>56.195999999999998</v>
      </c>
      <c r="BT3" s="42">
        <v>56.741999999999997</v>
      </c>
      <c r="BU3" s="42">
        <v>57.274000000000001</v>
      </c>
      <c r="BV3" s="42">
        <v>57.790999999999997</v>
      </c>
      <c r="BW3" s="42">
        <v>58.292999999999999</v>
      </c>
      <c r="BX3" s="42">
        <v>58.778999999999996</v>
      </c>
      <c r="BY3" s="42">
        <v>59.248999999999995</v>
      </c>
      <c r="BZ3" s="42">
        <v>59.701999999999998</v>
      </c>
      <c r="CA3" s="42">
        <v>60.137</v>
      </c>
      <c r="CB3" s="42">
        <v>60.552999999999997</v>
      </c>
      <c r="CC3" s="42">
        <v>60.948999999999998</v>
      </c>
      <c r="CD3" s="42">
        <v>61.323999999999998</v>
      </c>
      <c r="CE3" s="42">
        <v>61.677999999999997</v>
      </c>
      <c r="CF3" s="42">
        <v>62.009</v>
      </c>
      <c r="CG3" s="42">
        <v>62.317</v>
      </c>
      <c r="CH3" s="42">
        <v>62.599999999999994</v>
      </c>
      <c r="CI3" s="42">
        <v>62.857999999999997</v>
      </c>
      <c r="CJ3" s="42">
        <v>63.089999999999996</v>
      </c>
      <c r="CK3" s="42">
        <v>63.294999999999995</v>
      </c>
      <c r="CL3" s="42">
        <v>63.473999999999997</v>
      </c>
      <c r="CM3" s="42">
        <v>63.626999999999995</v>
      </c>
      <c r="CN3" s="42">
        <v>63.754999999999995</v>
      </c>
      <c r="CO3" s="42">
        <v>63.858999999999995</v>
      </c>
      <c r="CP3" s="42">
        <v>63.942</v>
      </c>
      <c r="CQ3" s="42">
        <v>64.006</v>
      </c>
      <c r="CR3" s="42">
        <v>64.054000000000002</v>
      </c>
      <c r="CS3" s="42">
        <v>64.088999999999999</v>
      </c>
      <c r="CT3" s="42">
        <v>64.113</v>
      </c>
      <c r="CU3" s="42">
        <v>64.13000000000001</v>
      </c>
      <c r="CV3" s="42">
        <v>64.141000000000005</v>
      </c>
      <c r="CW3" s="42">
        <v>64.14800000000001</v>
      </c>
      <c r="CX3" s="42">
        <v>64.153000000000006</v>
      </c>
      <c r="CY3" s="42">
        <v>64.156000000000006</v>
      </c>
      <c r="CZ3" s="42">
        <v>64.158000000000001</v>
      </c>
      <c r="DA3" s="42">
        <v>64.16</v>
      </c>
      <c r="DB3" s="41"/>
      <c r="DC3" s="41"/>
      <c r="DD3" s="41"/>
    </row>
    <row r="4" spans="1:108" x14ac:dyDescent="0.25">
      <c r="A4" s="18">
        <v>2</v>
      </c>
      <c r="B4" s="42"/>
      <c r="C4" s="42"/>
      <c r="D4" s="42">
        <v>0.995</v>
      </c>
      <c r="E4" s="42">
        <v>1.9849999999999999</v>
      </c>
      <c r="F4" s="42">
        <v>2.9699999999999998</v>
      </c>
      <c r="G4" s="42">
        <v>3.9499999999999997</v>
      </c>
      <c r="H4" s="42">
        <v>4.9250000000000007</v>
      </c>
      <c r="I4" s="42">
        <v>5.8950000000000005</v>
      </c>
      <c r="J4" s="42">
        <v>6.86</v>
      </c>
      <c r="K4" s="42">
        <v>7.8210000000000006</v>
      </c>
      <c r="L4" s="42">
        <v>8.7769999999999992</v>
      </c>
      <c r="M4" s="42">
        <v>9.7279999999999998</v>
      </c>
      <c r="N4" s="42">
        <v>10.673999999999999</v>
      </c>
      <c r="O4" s="42">
        <v>11.615</v>
      </c>
      <c r="P4" s="42">
        <v>12.551</v>
      </c>
      <c r="Q4" s="42">
        <v>13.478</v>
      </c>
      <c r="R4" s="42">
        <v>14.41</v>
      </c>
      <c r="S4" s="42">
        <v>15.326000000000001</v>
      </c>
      <c r="T4" s="42">
        <v>16.249000000000002</v>
      </c>
      <c r="U4" s="42">
        <v>17.154</v>
      </c>
      <c r="V4" s="42">
        <v>18.061</v>
      </c>
      <c r="W4" s="42">
        <v>18.970000000000002</v>
      </c>
      <c r="X4" s="42">
        <v>19.867000000000001</v>
      </c>
      <c r="Y4" s="42">
        <v>20.759</v>
      </c>
      <c r="Z4" s="42">
        <v>21.637</v>
      </c>
      <c r="AA4" s="42">
        <v>22.528000000000002</v>
      </c>
      <c r="AB4" s="42">
        <v>23.405000000000001</v>
      </c>
      <c r="AC4" s="42">
        <v>24.277000000000001</v>
      </c>
      <c r="AD4" s="42">
        <v>25.134</v>
      </c>
      <c r="AE4" s="42">
        <v>26.006</v>
      </c>
      <c r="AF4" s="42">
        <v>26.863</v>
      </c>
      <c r="AG4" s="42">
        <v>27.715</v>
      </c>
      <c r="AH4" s="42">
        <v>28.562000000000001</v>
      </c>
      <c r="AI4" s="42">
        <v>29.404</v>
      </c>
      <c r="AJ4" s="42">
        <v>30.241</v>
      </c>
      <c r="AK4" s="42">
        <v>31.073</v>
      </c>
      <c r="AL4" s="42">
        <v>31.900000000000002</v>
      </c>
      <c r="AM4" s="42">
        <v>32.721999999999994</v>
      </c>
      <c r="AN4" s="42">
        <v>33.538999999999994</v>
      </c>
      <c r="AO4" s="42">
        <v>34.350999999999999</v>
      </c>
      <c r="AP4" s="42">
        <v>35.156999999999996</v>
      </c>
      <c r="AQ4" s="42">
        <v>35.957999999999998</v>
      </c>
      <c r="AR4" s="42">
        <v>36.753999999999998</v>
      </c>
      <c r="AS4" s="42">
        <v>37.543999999999997</v>
      </c>
      <c r="AT4" s="42">
        <v>38.329000000000001</v>
      </c>
      <c r="AU4" s="42">
        <v>39.107999999999997</v>
      </c>
      <c r="AV4" s="42">
        <v>39.881</v>
      </c>
      <c r="AW4" s="42">
        <v>40.647999999999996</v>
      </c>
      <c r="AX4" s="42">
        <v>41.408999999999999</v>
      </c>
      <c r="AY4" s="42">
        <v>42.152999999999999</v>
      </c>
      <c r="AZ4" s="42">
        <v>42.911999999999999</v>
      </c>
      <c r="BA4" s="42">
        <v>43.652999999999999</v>
      </c>
      <c r="BB4" s="42">
        <v>44.387</v>
      </c>
      <c r="BC4" s="42">
        <v>45.113999999999997</v>
      </c>
      <c r="BD4" s="42">
        <v>45.825000000000003</v>
      </c>
      <c r="BE4" s="42">
        <v>46.545999999999999</v>
      </c>
      <c r="BF4" s="42">
        <v>47.25</v>
      </c>
      <c r="BG4" s="42">
        <v>47.945999999999998</v>
      </c>
      <c r="BH4" s="42">
        <v>48.625</v>
      </c>
      <c r="BI4" s="42">
        <v>49.302999999999997</v>
      </c>
      <c r="BJ4" s="42">
        <v>49.972000000000001</v>
      </c>
      <c r="BK4" s="42">
        <v>50.63</v>
      </c>
      <c r="BL4" s="42">
        <v>51.279000000000003</v>
      </c>
      <c r="BM4" s="42">
        <v>51.915999999999997</v>
      </c>
      <c r="BN4" s="42">
        <v>52.542000000000002</v>
      </c>
      <c r="BO4" s="42">
        <v>53.156999999999996</v>
      </c>
      <c r="BP4" s="42">
        <v>53.759</v>
      </c>
      <c r="BQ4" s="42">
        <v>54.347999999999999</v>
      </c>
      <c r="BR4" s="42">
        <v>54.924999999999997</v>
      </c>
      <c r="BS4" s="42">
        <v>55.491999999999997</v>
      </c>
      <c r="BT4" s="42">
        <v>56.040999999999997</v>
      </c>
      <c r="BU4" s="42">
        <v>56.576000000000001</v>
      </c>
      <c r="BV4" s="42">
        <v>57.095999999999997</v>
      </c>
      <c r="BW4" s="42">
        <v>57.600999999999999</v>
      </c>
      <c r="BX4" s="42">
        <v>58.089999999999996</v>
      </c>
      <c r="BY4" s="42">
        <v>58.561999999999998</v>
      </c>
      <c r="BZ4" s="42">
        <v>59.016999999999996</v>
      </c>
      <c r="CA4" s="42">
        <v>59.454000000000001</v>
      </c>
      <c r="CB4" s="42">
        <v>59.872</v>
      </c>
      <c r="CC4" s="42">
        <v>60.269999999999996</v>
      </c>
      <c r="CD4" s="42">
        <v>60.646999999999998</v>
      </c>
      <c r="CE4" s="42">
        <v>61.003</v>
      </c>
      <c r="CF4" s="42">
        <v>61.335999999999999</v>
      </c>
      <c r="CG4" s="42">
        <v>61.646000000000001</v>
      </c>
      <c r="CH4" s="42">
        <v>61.930999999999997</v>
      </c>
      <c r="CI4" s="42">
        <v>62.19</v>
      </c>
      <c r="CJ4" s="42">
        <v>62.422999999999995</v>
      </c>
      <c r="CK4" s="42">
        <v>62.628999999999998</v>
      </c>
      <c r="CL4" s="42">
        <v>62.808999999999997</v>
      </c>
      <c r="CM4" s="42">
        <v>62.961999999999996</v>
      </c>
      <c r="CN4" s="42">
        <v>63.089999999999996</v>
      </c>
      <c r="CO4" s="42">
        <v>63.195</v>
      </c>
      <c r="CP4" s="42">
        <v>63.277999999999999</v>
      </c>
      <c r="CQ4" s="42">
        <v>63.341999999999999</v>
      </c>
      <c r="CR4" s="42">
        <v>63.39</v>
      </c>
      <c r="CS4" s="42">
        <v>63.424999999999997</v>
      </c>
      <c r="CT4" s="42">
        <v>63.448999999999998</v>
      </c>
      <c r="CU4" s="42">
        <v>63.466000000000001</v>
      </c>
      <c r="CV4" s="42">
        <v>63.476999999999997</v>
      </c>
      <c r="CW4" s="42">
        <v>63.483999999999995</v>
      </c>
      <c r="CX4" s="42">
        <v>63.488999999999997</v>
      </c>
      <c r="CY4" s="42">
        <v>63.491999999999997</v>
      </c>
      <c r="CZ4" s="42">
        <v>63.494</v>
      </c>
      <c r="DA4" s="42">
        <v>63.497</v>
      </c>
      <c r="DB4" s="41"/>
      <c r="DC4" s="41"/>
      <c r="DD4" s="41"/>
    </row>
    <row r="5" spans="1:108" x14ac:dyDescent="0.25">
      <c r="A5" s="18">
        <v>3</v>
      </c>
      <c r="B5" s="42"/>
      <c r="C5" s="42"/>
      <c r="D5" s="42"/>
      <c r="E5" s="42">
        <v>0.995</v>
      </c>
      <c r="F5" s="42">
        <v>1.9849999999999999</v>
      </c>
      <c r="G5" s="42">
        <v>2.9699999999999998</v>
      </c>
      <c r="H5" s="42">
        <v>3.9499999999999997</v>
      </c>
      <c r="I5" s="42">
        <v>4.9250000000000007</v>
      </c>
      <c r="J5" s="42">
        <v>5.8950000000000005</v>
      </c>
      <c r="K5" s="42">
        <v>6.8610000000000007</v>
      </c>
      <c r="L5" s="42">
        <v>7.8220000000000001</v>
      </c>
      <c r="M5" s="42">
        <v>8.7779999999999987</v>
      </c>
      <c r="N5" s="42">
        <v>9.7289999999999992</v>
      </c>
      <c r="O5" s="42">
        <v>10.674999999999999</v>
      </c>
      <c r="P5" s="42">
        <v>11.616</v>
      </c>
      <c r="Q5" s="42">
        <v>12.548</v>
      </c>
      <c r="R5" s="42">
        <v>13.484</v>
      </c>
      <c r="S5" s="42">
        <v>14.404999999999999</v>
      </c>
      <c r="T5" s="42">
        <v>15.333</v>
      </c>
      <c r="U5" s="42">
        <v>16.242999999999999</v>
      </c>
      <c r="V5" s="42">
        <v>17.154</v>
      </c>
      <c r="W5" s="42">
        <v>18.069000000000003</v>
      </c>
      <c r="X5" s="42">
        <v>18.970000000000002</v>
      </c>
      <c r="Y5" s="42">
        <v>19.866</v>
      </c>
      <c r="Z5" s="42">
        <v>20.748999999999999</v>
      </c>
      <c r="AA5" s="42">
        <v>21.643000000000001</v>
      </c>
      <c r="AB5" s="42">
        <v>22.524000000000001</v>
      </c>
      <c r="AC5" s="42">
        <v>23.400000000000002</v>
      </c>
      <c r="AD5" s="42">
        <v>24.263999999999999</v>
      </c>
      <c r="AE5" s="42">
        <v>25.138000000000002</v>
      </c>
      <c r="AF5" s="42">
        <v>26</v>
      </c>
      <c r="AG5" s="42">
        <v>26.857000000000003</v>
      </c>
      <c r="AH5" s="42">
        <v>27.709</v>
      </c>
      <c r="AI5" s="42">
        <v>28.556000000000001</v>
      </c>
      <c r="AJ5" s="42">
        <v>29.397000000000002</v>
      </c>
      <c r="AK5" s="42">
        <v>30.233000000000001</v>
      </c>
      <c r="AL5" s="42">
        <v>31.064</v>
      </c>
      <c r="AM5" s="42">
        <v>31.89</v>
      </c>
      <c r="AN5" s="42">
        <v>32.710999999999999</v>
      </c>
      <c r="AO5" s="42">
        <v>33.527000000000001</v>
      </c>
      <c r="AP5" s="42">
        <v>34.336999999999996</v>
      </c>
      <c r="AQ5" s="42">
        <v>35.141999999999996</v>
      </c>
      <c r="AR5" s="42">
        <v>35.942</v>
      </c>
      <c r="AS5" s="42">
        <v>36.735999999999997</v>
      </c>
      <c r="AT5" s="42">
        <v>37.524999999999999</v>
      </c>
      <c r="AU5" s="42">
        <v>38.308</v>
      </c>
      <c r="AV5" s="42">
        <v>39.085000000000001</v>
      </c>
      <c r="AW5" s="42">
        <v>39.855999999999995</v>
      </c>
      <c r="AX5" s="42">
        <v>40.620999999999995</v>
      </c>
      <c r="AY5" s="42">
        <v>41.371000000000002</v>
      </c>
      <c r="AZ5" s="42">
        <v>42.131999999999998</v>
      </c>
      <c r="BA5" s="42">
        <v>42.876999999999995</v>
      </c>
      <c r="BB5" s="42">
        <v>43.614999999999995</v>
      </c>
      <c r="BC5" s="42">
        <v>44.345999999999997</v>
      </c>
      <c r="BD5" s="42">
        <v>45.061999999999998</v>
      </c>
      <c r="BE5" s="42">
        <v>45.784999999999997</v>
      </c>
      <c r="BF5" s="42">
        <v>46.492999999999995</v>
      </c>
      <c r="BG5" s="42">
        <v>47.192</v>
      </c>
      <c r="BH5" s="42">
        <v>47.877000000000002</v>
      </c>
      <c r="BI5" s="42">
        <v>48.558</v>
      </c>
      <c r="BJ5" s="42">
        <v>49.231000000000002</v>
      </c>
      <c r="BK5" s="42">
        <v>49.893000000000001</v>
      </c>
      <c r="BL5" s="42">
        <v>50.543999999999997</v>
      </c>
      <c r="BM5" s="42">
        <v>51.185000000000002</v>
      </c>
      <c r="BN5" s="42">
        <v>51.814999999999998</v>
      </c>
      <c r="BO5" s="42">
        <v>52.432000000000002</v>
      </c>
      <c r="BP5" s="42">
        <v>53.036999999999999</v>
      </c>
      <c r="BQ5" s="42">
        <v>53.63</v>
      </c>
      <c r="BR5" s="42">
        <v>54.21</v>
      </c>
      <c r="BS5" s="42">
        <v>54.775999999999996</v>
      </c>
      <c r="BT5" s="42">
        <v>55.327999999999996</v>
      </c>
      <c r="BU5" s="42">
        <v>55.866</v>
      </c>
      <c r="BV5" s="42">
        <v>56.388999999999996</v>
      </c>
      <c r="BW5" s="42">
        <v>56.896000000000001</v>
      </c>
      <c r="BX5" s="42">
        <v>57.387</v>
      </c>
      <c r="BY5" s="42">
        <v>57.861999999999995</v>
      </c>
      <c r="BZ5" s="42">
        <v>58.318999999999996</v>
      </c>
      <c r="CA5" s="42">
        <v>58.757999999999996</v>
      </c>
      <c r="CB5" s="42">
        <v>59.177999999999997</v>
      </c>
      <c r="CC5" s="42">
        <v>59.577999999999996</v>
      </c>
      <c r="CD5" s="42">
        <v>59.957000000000001</v>
      </c>
      <c r="CE5" s="42">
        <v>60.314999999999998</v>
      </c>
      <c r="CF5" s="42">
        <v>60.65</v>
      </c>
      <c r="CG5" s="42">
        <v>60.960999999999999</v>
      </c>
      <c r="CH5" s="42">
        <v>61.247</v>
      </c>
      <c r="CI5" s="42">
        <v>61.507999999999996</v>
      </c>
      <c r="CJ5" s="42">
        <v>61.741999999999997</v>
      </c>
      <c r="CK5" s="42">
        <v>61.948999999999998</v>
      </c>
      <c r="CL5" s="42">
        <v>62.129999999999995</v>
      </c>
      <c r="CM5" s="42">
        <v>62.283999999999999</v>
      </c>
      <c r="CN5" s="42">
        <v>62.412999999999997</v>
      </c>
      <c r="CO5" s="42">
        <v>62.518000000000001</v>
      </c>
      <c r="CP5" s="42">
        <v>62.601999999999997</v>
      </c>
      <c r="CQ5" s="42">
        <v>62.666999999999994</v>
      </c>
      <c r="CR5" s="42">
        <v>62.714999999999996</v>
      </c>
      <c r="CS5" s="42">
        <v>62.75</v>
      </c>
      <c r="CT5" s="42">
        <v>62.774999999999999</v>
      </c>
      <c r="CU5" s="42">
        <v>62.791999999999994</v>
      </c>
      <c r="CV5" s="42">
        <v>62.802999999999997</v>
      </c>
      <c r="CW5" s="42">
        <v>62.809999999999995</v>
      </c>
      <c r="CX5" s="42">
        <v>62.814999999999998</v>
      </c>
      <c r="CY5" s="42">
        <v>62.817999999999998</v>
      </c>
      <c r="CZ5" s="42">
        <v>62.82</v>
      </c>
      <c r="DA5" s="42">
        <v>62.826000000000001</v>
      </c>
      <c r="DB5" s="41"/>
      <c r="DC5" s="41"/>
      <c r="DD5" s="41"/>
    </row>
    <row r="6" spans="1:108" x14ac:dyDescent="0.25">
      <c r="A6" s="18">
        <v>4</v>
      </c>
      <c r="B6" s="42"/>
      <c r="C6" s="42"/>
      <c r="D6" s="42"/>
      <c r="E6" s="42"/>
      <c r="F6" s="42">
        <v>0.995</v>
      </c>
      <c r="G6" s="42">
        <v>1.9849999999999999</v>
      </c>
      <c r="H6" s="42">
        <v>2.9699999999999998</v>
      </c>
      <c r="I6" s="42">
        <v>3.9499999999999997</v>
      </c>
      <c r="J6" s="42">
        <v>4.9250000000000007</v>
      </c>
      <c r="K6" s="42">
        <v>5.8950000000000005</v>
      </c>
      <c r="L6" s="42">
        <v>6.8610000000000007</v>
      </c>
      <c r="M6" s="42">
        <v>7.8220000000000001</v>
      </c>
      <c r="N6" s="42">
        <v>8.7779999999999987</v>
      </c>
      <c r="O6" s="42">
        <v>9.7289999999999992</v>
      </c>
      <c r="P6" s="42">
        <v>10.674999999999999</v>
      </c>
      <c r="Q6" s="42">
        <v>11.612</v>
      </c>
      <c r="R6" s="42">
        <v>12.552</v>
      </c>
      <c r="S6" s="42">
        <v>13.478999999999999</v>
      </c>
      <c r="T6" s="42">
        <v>14.408999999999999</v>
      </c>
      <c r="U6" s="42">
        <v>15.326000000000001</v>
      </c>
      <c r="V6" s="42">
        <v>16.242000000000001</v>
      </c>
      <c r="W6" s="42">
        <v>17.157</v>
      </c>
      <c r="X6" s="42">
        <v>18.063000000000002</v>
      </c>
      <c r="Y6" s="42">
        <v>18.964000000000002</v>
      </c>
      <c r="Z6" s="42">
        <v>19.855</v>
      </c>
      <c r="AA6" s="42">
        <v>20.751000000000001</v>
      </c>
      <c r="AB6" s="42">
        <v>21.637</v>
      </c>
      <c r="AC6" s="42">
        <v>22.518000000000001</v>
      </c>
      <c r="AD6" s="42">
        <v>23.388000000000002</v>
      </c>
      <c r="AE6" s="42">
        <v>24.265000000000001</v>
      </c>
      <c r="AF6" s="42">
        <v>25.131</v>
      </c>
      <c r="AG6" s="42">
        <v>25.992000000000001</v>
      </c>
      <c r="AH6" s="42">
        <v>26.848000000000003</v>
      </c>
      <c r="AI6" s="42">
        <v>27.699000000000002</v>
      </c>
      <c r="AJ6" s="42">
        <v>28.545000000000002</v>
      </c>
      <c r="AK6" s="42">
        <v>29.386000000000003</v>
      </c>
      <c r="AL6" s="42">
        <v>30.222000000000001</v>
      </c>
      <c r="AM6" s="42">
        <v>31.052</v>
      </c>
      <c r="AN6" s="42">
        <v>31.877000000000002</v>
      </c>
      <c r="AO6" s="42">
        <v>32.696999999999996</v>
      </c>
      <c r="AP6" s="42">
        <v>33.512</v>
      </c>
      <c r="AQ6" s="42">
        <v>34.320999999999998</v>
      </c>
      <c r="AR6" s="42">
        <v>35.125</v>
      </c>
      <c r="AS6" s="42">
        <v>35.922999999999995</v>
      </c>
      <c r="AT6" s="42">
        <v>36.716000000000001</v>
      </c>
      <c r="AU6" s="42">
        <v>37.503</v>
      </c>
      <c r="AV6" s="42">
        <v>38.283999999999999</v>
      </c>
      <c r="AW6" s="42">
        <v>39.058999999999997</v>
      </c>
      <c r="AX6" s="42">
        <v>39.827999999999996</v>
      </c>
      <c r="AY6" s="42">
        <v>40.582000000000001</v>
      </c>
      <c r="AZ6" s="42">
        <v>41.345999999999997</v>
      </c>
      <c r="BA6" s="42">
        <v>42.094999999999999</v>
      </c>
      <c r="BB6" s="42">
        <v>42.836999999999996</v>
      </c>
      <c r="BC6" s="42">
        <v>43.571999999999996</v>
      </c>
      <c r="BD6" s="42">
        <v>44.292000000000002</v>
      </c>
      <c r="BE6" s="42">
        <v>45.018000000000001</v>
      </c>
      <c r="BF6" s="42">
        <v>45.728999999999999</v>
      </c>
      <c r="BG6" s="42">
        <v>46.431999999999995</v>
      </c>
      <c r="BH6" s="42">
        <v>47.121000000000002</v>
      </c>
      <c r="BI6" s="42">
        <v>47.805999999999997</v>
      </c>
      <c r="BJ6" s="42">
        <v>48.481999999999999</v>
      </c>
      <c r="BK6" s="42">
        <v>49.148000000000003</v>
      </c>
      <c r="BL6" s="42">
        <v>49.802999999999997</v>
      </c>
      <c r="BM6" s="42">
        <v>50.447000000000003</v>
      </c>
      <c r="BN6" s="42">
        <v>51.079000000000001</v>
      </c>
      <c r="BO6" s="42">
        <v>51.7</v>
      </c>
      <c r="BP6" s="42">
        <v>52.308999999999997</v>
      </c>
      <c r="BQ6" s="42">
        <v>52.904000000000003</v>
      </c>
      <c r="BR6" s="42">
        <v>53.487000000000002</v>
      </c>
      <c r="BS6" s="42">
        <v>54.055999999999997</v>
      </c>
      <c r="BT6" s="42">
        <v>54.610999999999997</v>
      </c>
      <c r="BU6" s="42">
        <v>55.150999999999996</v>
      </c>
      <c r="BV6" s="42">
        <v>55.675999999999995</v>
      </c>
      <c r="BW6" s="42">
        <v>56.186</v>
      </c>
      <c r="BX6" s="42">
        <v>56.68</v>
      </c>
      <c r="BY6" s="42">
        <v>57.156999999999996</v>
      </c>
      <c r="BZ6" s="42">
        <v>57.616999999999997</v>
      </c>
      <c r="CA6" s="42">
        <v>58.058</v>
      </c>
      <c r="CB6" s="42">
        <v>58.48</v>
      </c>
      <c r="CC6" s="42">
        <v>58.881999999999998</v>
      </c>
      <c r="CD6" s="42">
        <v>59.262999999999998</v>
      </c>
      <c r="CE6" s="42">
        <v>59.622</v>
      </c>
      <c r="CF6" s="42">
        <v>59.958999999999996</v>
      </c>
      <c r="CG6" s="42">
        <v>60.271999999999998</v>
      </c>
      <c r="CH6" s="42">
        <v>60.559999999999995</v>
      </c>
      <c r="CI6" s="42">
        <v>60.821999999999996</v>
      </c>
      <c r="CJ6" s="42">
        <v>61.058</v>
      </c>
      <c r="CK6" s="42">
        <v>61.265999999999998</v>
      </c>
      <c r="CL6" s="42">
        <v>61.446999999999996</v>
      </c>
      <c r="CM6" s="42">
        <v>61.601999999999997</v>
      </c>
      <c r="CN6" s="42">
        <v>61.731999999999999</v>
      </c>
      <c r="CO6" s="42">
        <v>61.838000000000001</v>
      </c>
      <c r="CP6" s="42">
        <v>61.921999999999997</v>
      </c>
      <c r="CQ6" s="42">
        <v>61.986999999999995</v>
      </c>
      <c r="CR6" s="42">
        <v>62.034999999999997</v>
      </c>
      <c r="CS6" s="42">
        <v>62.07</v>
      </c>
      <c r="CT6" s="42">
        <v>62.094999999999999</v>
      </c>
      <c r="CU6" s="42">
        <v>62.111999999999995</v>
      </c>
      <c r="CV6" s="42">
        <v>62.122999999999998</v>
      </c>
      <c r="CW6" s="42">
        <v>62.129999999999995</v>
      </c>
      <c r="CX6" s="42">
        <v>62.134999999999998</v>
      </c>
      <c r="CY6" s="42">
        <v>62.137999999999998</v>
      </c>
      <c r="CZ6" s="42">
        <v>62.14</v>
      </c>
      <c r="DA6" s="42">
        <v>62.146999999999998</v>
      </c>
      <c r="DB6" s="41"/>
      <c r="DC6" s="41"/>
      <c r="DD6" s="41"/>
    </row>
    <row r="7" spans="1:108" x14ac:dyDescent="0.25">
      <c r="A7" s="18">
        <v>5</v>
      </c>
      <c r="B7" s="42"/>
      <c r="C7" s="42"/>
      <c r="D7" s="42"/>
      <c r="E7" s="42"/>
      <c r="F7" s="42"/>
      <c r="G7" s="42">
        <v>0.995</v>
      </c>
      <c r="H7" s="42">
        <v>1.9849999999999999</v>
      </c>
      <c r="I7" s="42">
        <v>2.9699999999999998</v>
      </c>
      <c r="J7" s="42">
        <v>3.9499999999999997</v>
      </c>
      <c r="K7" s="42">
        <v>4.9250000000000007</v>
      </c>
      <c r="L7" s="42">
        <v>5.8959999999999999</v>
      </c>
      <c r="M7" s="42">
        <v>6.8620000000000001</v>
      </c>
      <c r="N7" s="42">
        <v>7.8230000000000004</v>
      </c>
      <c r="O7" s="42">
        <v>8.7789999999999999</v>
      </c>
      <c r="P7" s="42">
        <v>9.7299999999999986</v>
      </c>
      <c r="Q7" s="42">
        <v>10.672000000000001</v>
      </c>
      <c r="R7" s="42">
        <v>11.616999999999999</v>
      </c>
      <c r="S7" s="42">
        <v>12.548</v>
      </c>
      <c r="T7" s="42">
        <v>13.484</v>
      </c>
      <c r="U7" s="42">
        <v>14.404</v>
      </c>
      <c r="V7" s="42">
        <v>15.324999999999999</v>
      </c>
      <c r="W7" s="42">
        <v>16.247</v>
      </c>
      <c r="X7" s="42">
        <v>17.158000000000001</v>
      </c>
      <c r="Y7" s="42">
        <v>18.064</v>
      </c>
      <c r="Z7" s="42">
        <v>18.956</v>
      </c>
      <c r="AA7" s="42">
        <v>19.861000000000001</v>
      </c>
      <c r="AB7" s="42">
        <v>20.752000000000002</v>
      </c>
      <c r="AC7" s="42">
        <v>21.637</v>
      </c>
      <c r="AD7" s="42">
        <v>22.507000000000001</v>
      </c>
      <c r="AE7" s="42">
        <v>23.391999999999999</v>
      </c>
      <c r="AF7" s="42">
        <v>24.262</v>
      </c>
      <c r="AG7" s="42">
        <v>25.127000000000002</v>
      </c>
      <c r="AH7" s="42">
        <v>25.987000000000002</v>
      </c>
      <c r="AI7" s="42">
        <v>26.842000000000002</v>
      </c>
      <c r="AJ7" s="42">
        <v>27.692</v>
      </c>
      <c r="AK7" s="42">
        <v>28.537000000000003</v>
      </c>
      <c r="AL7" s="42">
        <v>29.377000000000002</v>
      </c>
      <c r="AM7" s="42">
        <v>30.212</v>
      </c>
      <c r="AN7" s="42">
        <v>31.041</v>
      </c>
      <c r="AO7" s="42">
        <v>31.865000000000002</v>
      </c>
      <c r="AP7" s="42">
        <v>32.683999999999997</v>
      </c>
      <c r="AQ7" s="42">
        <v>33.497</v>
      </c>
      <c r="AR7" s="42">
        <v>34.305</v>
      </c>
      <c r="AS7" s="42">
        <v>35.106999999999999</v>
      </c>
      <c r="AT7" s="42">
        <v>35.903999999999996</v>
      </c>
      <c r="AU7" s="42">
        <v>36.695</v>
      </c>
      <c r="AV7" s="42">
        <v>37.479999999999997</v>
      </c>
      <c r="AW7" s="42">
        <v>38.259</v>
      </c>
      <c r="AX7" s="42">
        <v>39.031999999999996</v>
      </c>
      <c r="AY7" s="42">
        <v>39.79</v>
      </c>
      <c r="AZ7" s="42">
        <v>40.558</v>
      </c>
      <c r="BA7" s="42">
        <v>41.311</v>
      </c>
      <c r="BB7" s="42">
        <v>42.056999999999995</v>
      </c>
      <c r="BC7" s="42">
        <v>42.794999999999995</v>
      </c>
      <c r="BD7" s="42">
        <v>43.518999999999998</v>
      </c>
      <c r="BE7" s="42">
        <v>44.248999999999995</v>
      </c>
      <c r="BF7" s="42">
        <v>44.963999999999999</v>
      </c>
      <c r="BG7" s="42">
        <v>45.669999999999995</v>
      </c>
      <c r="BH7" s="42">
        <v>46.362000000000002</v>
      </c>
      <c r="BI7" s="42">
        <v>47.051000000000002</v>
      </c>
      <c r="BJ7" s="42">
        <v>47.73</v>
      </c>
      <c r="BK7" s="42">
        <v>48.399000000000001</v>
      </c>
      <c r="BL7" s="42">
        <v>49.057000000000002</v>
      </c>
      <c r="BM7" s="42">
        <v>49.704999999999998</v>
      </c>
      <c r="BN7" s="42">
        <v>50.341000000000001</v>
      </c>
      <c r="BO7" s="42">
        <v>50.965000000000003</v>
      </c>
      <c r="BP7" s="42">
        <v>51.576000000000001</v>
      </c>
      <c r="BQ7" s="42">
        <v>52.174999999999997</v>
      </c>
      <c r="BR7" s="42">
        <v>52.76</v>
      </c>
      <c r="BS7" s="42">
        <v>53.332999999999998</v>
      </c>
      <c r="BT7" s="42">
        <v>53.89</v>
      </c>
      <c r="BU7" s="42">
        <v>54.433</v>
      </c>
      <c r="BV7" s="42">
        <v>54.960999999999999</v>
      </c>
      <c r="BW7" s="42">
        <v>55.473999999999997</v>
      </c>
      <c r="BX7" s="42">
        <v>55.97</v>
      </c>
      <c r="BY7" s="42">
        <v>56.449999999999996</v>
      </c>
      <c r="BZ7" s="42">
        <v>56.911999999999999</v>
      </c>
      <c r="CA7" s="42">
        <v>57.355999999999995</v>
      </c>
      <c r="CB7" s="42">
        <v>57.78</v>
      </c>
      <c r="CC7" s="42">
        <v>58.183999999999997</v>
      </c>
      <c r="CD7" s="42">
        <v>58.567</v>
      </c>
      <c r="CE7" s="42">
        <v>58.927999999999997</v>
      </c>
      <c r="CF7" s="42">
        <v>59.265999999999998</v>
      </c>
      <c r="CG7" s="42">
        <v>59.58</v>
      </c>
      <c r="CH7" s="42">
        <v>59.869</v>
      </c>
      <c r="CI7" s="42">
        <v>60.131999999999998</v>
      </c>
      <c r="CJ7" s="42">
        <v>60.369</v>
      </c>
      <c r="CK7" s="42">
        <v>60.579000000000001</v>
      </c>
      <c r="CL7" s="42">
        <v>60.760999999999996</v>
      </c>
      <c r="CM7" s="42">
        <v>60.916999999999994</v>
      </c>
      <c r="CN7" s="42">
        <v>61.046999999999997</v>
      </c>
      <c r="CO7" s="42">
        <v>61.152999999999999</v>
      </c>
      <c r="CP7" s="42">
        <v>61.236999999999995</v>
      </c>
      <c r="CQ7" s="42">
        <v>61.302</v>
      </c>
      <c r="CR7" s="42">
        <v>61.350999999999999</v>
      </c>
      <c r="CS7" s="42">
        <v>61.385999999999996</v>
      </c>
      <c r="CT7" s="42">
        <v>61.410999999999994</v>
      </c>
      <c r="CU7" s="42">
        <v>61.427999999999997</v>
      </c>
      <c r="CV7" s="42">
        <v>61.439</v>
      </c>
      <c r="CW7" s="42">
        <v>61.445999999999998</v>
      </c>
      <c r="CX7" s="42">
        <v>61.451000000000001</v>
      </c>
      <c r="CY7" s="42">
        <v>61.454000000000001</v>
      </c>
      <c r="CZ7" s="42">
        <v>61.455999999999996</v>
      </c>
      <c r="DA7" s="42">
        <v>61.463999999999999</v>
      </c>
      <c r="DB7" s="41"/>
      <c r="DC7" s="41"/>
      <c r="DD7" s="41"/>
    </row>
    <row r="8" spans="1:108" x14ac:dyDescent="0.25">
      <c r="A8" s="18">
        <v>6</v>
      </c>
      <c r="B8" s="42"/>
      <c r="C8" s="42"/>
      <c r="D8" s="42"/>
      <c r="E8" s="42"/>
      <c r="F8" s="42"/>
      <c r="G8" s="42"/>
      <c r="H8" s="42">
        <v>0.995</v>
      </c>
      <c r="I8" s="42">
        <v>1.9849999999999999</v>
      </c>
      <c r="J8" s="42">
        <v>2.9699999999999998</v>
      </c>
      <c r="K8" s="42">
        <v>3.9499999999999997</v>
      </c>
      <c r="L8" s="42">
        <v>4.9250000000000007</v>
      </c>
      <c r="M8" s="42">
        <v>5.8959999999999999</v>
      </c>
      <c r="N8" s="42">
        <v>6.8620000000000001</v>
      </c>
      <c r="O8" s="42">
        <v>7.8230000000000004</v>
      </c>
      <c r="P8" s="42">
        <v>8.7789999999999999</v>
      </c>
      <c r="Q8" s="42">
        <v>9.7260000000000009</v>
      </c>
      <c r="R8" s="42">
        <v>10.676</v>
      </c>
      <c r="S8" s="42">
        <v>11.612</v>
      </c>
      <c r="T8" s="42">
        <v>12.552999999999999</v>
      </c>
      <c r="U8" s="42">
        <v>13.478</v>
      </c>
      <c r="V8" s="42">
        <v>14.403</v>
      </c>
      <c r="W8" s="42">
        <v>15.33</v>
      </c>
      <c r="X8" s="42">
        <v>16.245000000000001</v>
      </c>
      <c r="Y8" s="42">
        <v>17.155000000000001</v>
      </c>
      <c r="Z8" s="42">
        <v>18.053000000000001</v>
      </c>
      <c r="AA8" s="42">
        <v>18.96</v>
      </c>
      <c r="AB8" s="42">
        <v>19.855</v>
      </c>
      <c r="AC8" s="42">
        <v>20.745000000000001</v>
      </c>
      <c r="AD8" s="42">
        <v>21.622</v>
      </c>
      <c r="AE8" s="42">
        <v>22.51</v>
      </c>
      <c r="AF8" s="42">
        <v>23.385000000000002</v>
      </c>
      <c r="AG8" s="42">
        <v>24.255000000000003</v>
      </c>
      <c r="AH8" s="42">
        <v>25.12</v>
      </c>
      <c r="AI8" s="42">
        <v>25.98</v>
      </c>
      <c r="AJ8" s="42">
        <v>26.834</v>
      </c>
      <c r="AK8" s="42">
        <v>27.683</v>
      </c>
      <c r="AL8" s="42">
        <v>28.527000000000001</v>
      </c>
      <c r="AM8" s="42">
        <v>29.366</v>
      </c>
      <c r="AN8" s="42">
        <v>30.200000000000003</v>
      </c>
      <c r="AO8" s="42">
        <v>31.028000000000002</v>
      </c>
      <c r="AP8" s="42">
        <v>31.851000000000003</v>
      </c>
      <c r="AQ8" s="42">
        <v>32.668999999999997</v>
      </c>
      <c r="AR8" s="42">
        <v>33.480999999999995</v>
      </c>
      <c r="AS8" s="42">
        <v>34.286999999999999</v>
      </c>
      <c r="AT8" s="42">
        <v>35.088000000000001</v>
      </c>
      <c r="AU8" s="42">
        <v>35.882999999999996</v>
      </c>
      <c r="AV8" s="42">
        <v>36.671999999999997</v>
      </c>
      <c r="AW8" s="42">
        <v>37.454999999999998</v>
      </c>
      <c r="AX8" s="42">
        <v>38.231999999999999</v>
      </c>
      <c r="AY8" s="42">
        <v>38.991999999999997</v>
      </c>
      <c r="AZ8" s="42">
        <v>39.765999999999998</v>
      </c>
      <c r="BA8" s="42">
        <v>40.522999999999996</v>
      </c>
      <c r="BB8" s="42">
        <v>41.272999999999996</v>
      </c>
      <c r="BC8" s="42">
        <v>42.015000000000001</v>
      </c>
      <c r="BD8" s="42">
        <v>42.74</v>
      </c>
      <c r="BE8" s="42">
        <v>43.476999999999997</v>
      </c>
      <c r="BF8" s="42">
        <v>44.195999999999998</v>
      </c>
      <c r="BG8" s="42">
        <v>44.905999999999999</v>
      </c>
      <c r="BH8" s="42">
        <v>45.597999999999999</v>
      </c>
      <c r="BI8" s="42">
        <v>46.29</v>
      </c>
      <c r="BJ8" s="42">
        <v>46.972999999999999</v>
      </c>
      <c r="BK8" s="42">
        <v>47.645000000000003</v>
      </c>
      <c r="BL8" s="42">
        <v>48.307000000000002</v>
      </c>
      <c r="BM8" s="42">
        <v>48.957999999999998</v>
      </c>
      <c r="BN8" s="42">
        <v>49.597000000000001</v>
      </c>
      <c r="BO8" s="42">
        <v>50.223999999999997</v>
      </c>
      <c r="BP8" s="42">
        <v>50.838000000000001</v>
      </c>
      <c r="BQ8" s="42">
        <v>51.44</v>
      </c>
      <c r="BR8" s="42">
        <v>52.029000000000003</v>
      </c>
      <c r="BS8" s="42">
        <v>52.606999999999999</v>
      </c>
      <c r="BT8" s="42">
        <v>53.166999999999994</v>
      </c>
      <c r="BU8" s="42">
        <v>53.713000000000001</v>
      </c>
      <c r="BV8" s="42">
        <v>54.244</v>
      </c>
      <c r="BW8" s="42">
        <v>54.759</v>
      </c>
      <c r="BX8" s="42">
        <v>55.257999999999996</v>
      </c>
      <c r="BY8" s="42">
        <v>55.739999999999995</v>
      </c>
      <c r="BZ8" s="42">
        <v>56.204000000000001</v>
      </c>
      <c r="CA8" s="42">
        <v>56.65</v>
      </c>
      <c r="CB8" s="42">
        <v>57.076999999999998</v>
      </c>
      <c r="CC8" s="42">
        <v>57.482999999999997</v>
      </c>
      <c r="CD8" s="42">
        <v>57.867999999999995</v>
      </c>
      <c r="CE8" s="42">
        <v>58.230999999999995</v>
      </c>
      <c r="CF8" s="42">
        <v>58.570999999999998</v>
      </c>
      <c r="CG8" s="42">
        <v>58.887</v>
      </c>
      <c r="CH8" s="42">
        <v>59.177999999999997</v>
      </c>
      <c r="CI8" s="42">
        <v>59.442999999999998</v>
      </c>
      <c r="CJ8" s="42">
        <v>59.680999999999997</v>
      </c>
      <c r="CK8" s="42">
        <v>59.891999999999996</v>
      </c>
      <c r="CL8" s="42">
        <v>60.074999999999996</v>
      </c>
      <c r="CM8" s="42">
        <v>60.231999999999999</v>
      </c>
      <c r="CN8" s="42">
        <v>60.363</v>
      </c>
      <c r="CO8" s="42">
        <v>60.47</v>
      </c>
      <c r="CP8" s="42">
        <v>60.555</v>
      </c>
      <c r="CQ8" s="42">
        <v>60.620999999999995</v>
      </c>
      <c r="CR8" s="42">
        <v>60.669999999999995</v>
      </c>
      <c r="CS8" s="42">
        <v>60.705999999999996</v>
      </c>
      <c r="CT8" s="42">
        <v>60.730999999999995</v>
      </c>
      <c r="CU8" s="42">
        <v>60.747999999999998</v>
      </c>
      <c r="CV8" s="42">
        <v>60.759</v>
      </c>
      <c r="CW8" s="42">
        <v>60.765999999999998</v>
      </c>
      <c r="CX8" s="42">
        <v>60.771000000000001</v>
      </c>
      <c r="CY8" s="42">
        <v>60.774000000000001</v>
      </c>
      <c r="CZ8" s="42">
        <v>60.775999999999996</v>
      </c>
      <c r="DA8" s="42">
        <v>60.777000000000001</v>
      </c>
      <c r="DB8" s="41"/>
      <c r="DC8" s="41"/>
      <c r="DD8" s="41"/>
    </row>
    <row r="9" spans="1:108" x14ac:dyDescent="0.25">
      <c r="A9" s="18">
        <v>7</v>
      </c>
      <c r="B9" s="42"/>
      <c r="C9" s="42"/>
      <c r="D9" s="42"/>
      <c r="E9" s="42"/>
      <c r="F9" s="42"/>
      <c r="G9" s="42"/>
      <c r="H9" s="42"/>
      <c r="I9" s="42">
        <v>0.995</v>
      </c>
      <c r="J9" s="42">
        <v>1.9849999999999999</v>
      </c>
      <c r="K9" s="42">
        <v>2.9699999999999998</v>
      </c>
      <c r="L9" s="42">
        <v>3.9499999999999997</v>
      </c>
      <c r="M9" s="42">
        <v>4.9250000000000007</v>
      </c>
      <c r="N9" s="42">
        <v>5.8959999999999999</v>
      </c>
      <c r="O9" s="42">
        <v>6.8620000000000001</v>
      </c>
      <c r="P9" s="42">
        <v>7.8230000000000004</v>
      </c>
      <c r="Q9" s="42">
        <v>8.7750000000000004</v>
      </c>
      <c r="R9" s="42">
        <v>9.7299999999999986</v>
      </c>
      <c r="S9" s="42">
        <v>10.670999999999999</v>
      </c>
      <c r="T9" s="42">
        <v>11.616999999999999</v>
      </c>
      <c r="U9" s="42">
        <v>12.545999999999999</v>
      </c>
      <c r="V9" s="42">
        <v>13.476000000000001</v>
      </c>
      <c r="W9" s="42">
        <v>14.407</v>
      </c>
      <c r="X9" s="42">
        <v>15.327</v>
      </c>
      <c r="Y9" s="42">
        <v>16.242000000000001</v>
      </c>
      <c r="Z9" s="42">
        <v>17.145</v>
      </c>
      <c r="AA9" s="42">
        <v>18.057000000000002</v>
      </c>
      <c r="AB9" s="42">
        <v>18.957000000000001</v>
      </c>
      <c r="AC9" s="42">
        <v>19.852</v>
      </c>
      <c r="AD9" s="42">
        <v>20.731999999999999</v>
      </c>
      <c r="AE9" s="42">
        <v>21.625</v>
      </c>
      <c r="AF9" s="42">
        <v>22.504000000000001</v>
      </c>
      <c r="AG9" s="42">
        <v>23.378</v>
      </c>
      <c r="AH9" s="42">
        <v>24.247</v>
      </c>
      <c r="AI9" s="42">
        <v>25.111000000000001</v>
      </c>
      <c r="AJ9" s="42">
        <v>25.970000000000002</v>
      </c>
      <c r="AK9" s="42">
        <v>26.824000000000002</v>
      </c>
      <c r="AL9" s="42">
        <v>27.672000000000001</v>
      </c>
      <c r="AM9" s="42">
        <v>28.515000000000001</v>
      </c>
      <c r="AN9" s="42">
        <v>29.353000000000002</v>
      </c>
      <c r="AO9" s="42">
        <v>30.186</v>
      </c>
      <c r="AP9" s="42">
        <v>31.013000000000002</v>
      </c>
      <c r="AQ9" s="42">
        <v>31.835000000000001</v>
      </c>
      <c r="AR9" s="42">
        <v>32.650999999999996</v>
      </c>
      <c r="AS9" s="42">
        <v>33.461999999999996</v>
      </c>
      <c r="AT9" s="42">
        <v>34.266999999999996</v>
      </c>
      <c r="AU9" s="42">
        <v>35.065999999999995</v>
      </c>
      <c r="AV9" s="42">
        <v>35.858999999999995</v>
      </c>
      <c r="AW9" s="42">
        <v>36.646000000000001</v>
      </c>
      <c r="AX9" s="42">
        <v>37.427</v>
      </c>
      <c r="AY9" s="42">
        <v>38.191000000000003</v>
      </c>
      <c r="AZ9" s="42">
        <v>38.967999999999996</v>
      </c>
      <c r="BA9" s="42">
        <v>39.728999999999999</v>
      </c>
      <c r="BB9" s="42">
        <v>40.481999999999999</v>
      </c>
      <c r="BC9" s="42">
        <v>41.227999999999994</v>
      </c>
      <c r="BD9" s="42">
        <v>41.957999999999998</v>
      </c>
      <c r="BE9" s="42">
        <v>42.695999999999998</v>
      </c>
      <c r="BF9" s="42">
        <v>43.417999999999999</v>
      </c>
      <c r="BG9" s="42">
        <v>44.131999999999998</v>
      </c>
      <c r="BH9" s="42">
        <v>44.83</v>
      </c>
      <c r="BI9" s="42">
        <v>45.526000000000003</v>
      </c>
      <c r="BJ9" s="42">
        <v>46.212000000000003</v>
      </c>
      <c r="BK9" s="42">
        <v>46.887</v>
      </c>
      <c r="BL9" s="42">
        <v>47.552999999999997</v>
      </c>
      <c r="BM9" s="42">
        <v>48.206000000000003</v>
      </c>
      <c r="BN9" s="42">
        <v>48.848999999999997</v>
      </c>
      <c r="BO9" s="42">
        <v>49.478999999999999</v>
      </c>
      <c r="BP9" s="42">
        <v>50.097000000000001</v>
      </c>
      <c r="BQ9" s="42">
        <v>50.701999999999998</v>
      </c>
      <c r="BR9" s="42">
        <v>51.292999999999999</v>
      </c>
      <c r="BS9" s="42">
        <v>51.872999999999998</v>
      </c>
      <c r="BT9" s="42">
        <v>52.436</v>
      </c>
      <c r="BU9" s="42">
        <v>52.984999999999999</v>
      </c>
      <c r="BV9" s="42">
        <v>53.518999999999998</v>
      </c>
      <c r="BW9" s="42">
        <v>54.036999999999999</v>
      </c>
      <c r="BX9" s="42">
        <v>54.538999999999994</v>
      </c>
      <c r="BY9" s="42">
        <v>55.024000000000001</v>
      </c>
      <c r="BZ9" s="42">
        <v>55.491</v>
      </c>
      <c r="CA9" s="42">
        <v>55.939</v>
      </c>
      <c r="CB9" s="42">
        <v>56.367999999999995</v>
      </c>
      <c r="CC9" s="42">
        <v>56.775999999999996</v>
      </c>
      <c r="CD9" s="42">
        <v>57.162999999999997</v>
      </c>
      <c r="CE9" s="42">
        <v>57.527999999999999</v>
      </c>
      <c r="CF9" s="42">
        <v>57.87</v>
      </c>
      <c r="CG9" s="42">
        <v>58.187999999999995</v>
      </c>
      <c r="CH9" s="42">
        <v>58.48</v>
      </c>
      <c r="CI9" s="42">
        <v>58.745999999999995</v>
      </c>
      <c r="CJ9" s="42">
        <v>58.984999999999999</v>
      </c>
      <c r="CK9" s="42">
        <v>59.196999999999996</v>
      </c>
      <c r="CL9" s="42">
        <v>59.381</v>
      </c>
      <c r="CM9" s="42">
        <v>59.537999999999997</v>
      </c>
      <c r="CN9" s="42">
        <v>59.669999999999995</v>
      </c>
      <c r="CO9" s="42">
        <v>59.777000000000001</v>
      </c>
      <c r="CP9" s="42">
        <v>59.861999999999995</v>
      </c>
      <c r="CQ9" s="42">
        <v>59.927999999999997</v>
      </c>
      <c r="CR9" s="42">
        <v>59.976999999999997</v>
      </c>
      <c r="CS9" s="42">
        <v>60.012999999999998</v>
      </c>
      <c r="CT9" s="42">
        <v>60.037999999999997</v>
      </c>
      <c r="CU9" s="42">
        <v>60.055</v>
      </c>
      <c r="CV9" s="42">
        <v>60.065999999999995</v>
      </c>
      <c r="CW9" s="42">
        <v>60.073</v>
      </c>
      <c r="CX9" s="42">
        <v>60.077999999999996</v>
      </c>
      <c r="CY9" s="42">
        <v>60.080999999999996</v>
      </c>
      <c r="CZ9" s="42">
        <v>60.082999999999998</v>
      </c>
      <c r="DA9" s="42">
        <v>60.085999999999999</v>
      </c>
      <c r="DB9" s="41"/>
      <c r="DC9" s="41"/>
      <c r="DD9" s="41"/>
    </row>
    <row r="10" spans="1:108" x14ac:dyDescent="0.25">
      <c r="A10" s="18">
        <v>8</v>
      </c>
      <c r="B10" s="42"/>
      <c r="C10" s="42"/>
      <c r="D10" s="42"/>
      <c r="E10" s="42"/>
      <c r="F10" s="42"/>
      <c r="G10" s="42"/>
      <c r="H10" s="42"/>
      <c r="I10" s="42"/>
      <c r="J10" s="42">
        <v>0.995</v>
      </c>
      <c r="K10" s="42">
        <v>1.9849999999999999</v>
      </c>
      <c r="L10" s="42">
        <v>2.9699999999999998</v>
      </c>
      <c r="M10" s="42">
        <v>3.9499999999999997</v>
      </c>
      <c r="N10" s="42">
        <v>4.9250000000000007</v>
      </c>
      <c r="O10" s="42">
        <v>5.8950000000000005</v>
      </c>
      <c r="P10" s="42">
        <v>6.8610000000000007</v>
      </c>
      <c r="Q10" s="42">
        <v>7.82</v>
      </c>
      <c r="R10" s="42">
        <v>8.7779999999999987</v>
      </c>
      <c r="S10" s="42">
        <v>9.7249999999999996</v>
      </c>
      <c r="T10" s="42">
        <v>10.673999999999999</v>
      </c>
      <c r="U10" s="42">
        <v>11.61</v>
      </c>
      <c r="V10" s="42">
        <v>12.545</v>
      </c>
      <c r="W10" s="42">
        <v>13.478999999999999</v>
      </c>
      <c r="X10" s="42">
        <v>14.404</v>
      </c>
      <c r="Y10" s="42">
        <v>15.324</v>
      </c>
      <c r="Z10" s="42">
        <v>16.231999999999999</v>
      </c>
      <c r="AA10" s="42">
        <v>17.147000000000002</v>
      </c>
      <c r="AB10" s="42">
        <v>18.051000000000002</v>
      </c>
      <c r="AC10" s="42">
        <v>18.950000000000003</v>
      </c>
      <c r="AD10" s="42">
        <v>19.837</v>
      </c>
      <c r="AE10" s="42">
        <v>20.733000000000001</v>
      </c>
      <c r="AF10" s="42">
        <v>21.617000000000001</v>
      </c>
      <c r="AG10" s="42">
        <v>22.496000000000002</v>
      </c>
      <c r="AH10" s="42">
        <v>23.37</v>
      </c>
      <c r="AI10" s="42">
        <v>24.238</v>
      </c>
      <c r="AJ10" s="42">
        <v>25.101000000000003</v>
      </c>
      <c r="AK10" s="42">
        <v>25.959</v>
      </c>
      <c r="AL10" s="42">
        <v>26.812000000000001</v>
      </c>
      <c r="AM10" s="42">
        <v>27.659000000000002</v>
      </c>
      <c r="AN10" s="42">
        <v>28.501000000000001</v>
      </c>
      <c r="AO10" s="42">
        <v>29.338000000000001</v>
      </c>
      <c r="AP10" s="42">
        <v>30.169</v>
      </c>
      <c r="AQ10" s="42">
        <v>30.995000000000001</v>
      </c>
      <c r="AR10" s="42">
        <v>31.815000000000001</v>
      </c>
      <c r="AS10" s="42">
        <v>32.629999999999995</v>
      </c>
      <c r="AT10" s="42">
        <v>33.439</v>
      </c>
      <c r="AU10" s="42">
        <v>34.241999999999997</v>
      </c>
      <c r="AV10" s="42">
        <v>35.038999999999994</v>
      </c>
      <c r="AW10" s="42">
        <v>35.83</v>
      </c>
      <c r="AX10" s="42">
        <v>36.614999999999995</v>
      </c>
      <c r="AY10" s="42">
        <v>37.384999999999998</v>
      </c>
      <c r="AZ10" s="42">
        <v>38.163999999999994</v>
      </c>
      <c r="BA10" s="42">
        <v>38.927999999999997</v>
      </c>
      <c r="BB10" s="42">
        <v>39.684999999999995</v>
      </c>
      <c r="BC10" s="42">
        <v>40.434999999999995</v>
      </c>
      <c r="BD10" s="42">
        <v>41.170999999999999</v>
      </c>
      <c r="BE10" s="42">
        <v>41.910999999999994</v>
      </c>
      <c r="BF10" s="42">
        <v>42.637</v>
      </c>
      <c r="BG10" s="42">
        <v>43.353999999999999</v>
      </c>
      <c r="BH10" s="42">
        <v>44.058</v>
      </c>
      <c r="BI10" s="42">
        <v>44.756999999999998</v>
      </c>
      <c r="BJ10" s="42">
        <v>45.445999999999998</v>
      </c>
      <c r="BK10" s="42">
        <v>46.125999999999998</v>
      </c>
      <c r="BL10" s="42">
        <v>46.793999999999997</v>
      </c>
      <c r="BM10" s="42">
        <v>47.451000000000001</v>
      </c>
      <c r="BN10" s="42">
        <v>48.097000000000001</v>
      </c>
      <c r="BO10" s="42">
        <v>48.731000000000002</v>
      </c>
      <c r="BP10" s="42">
        <v>49.350999999999999</v>
      </c>
      <c r="BQ10" s="42">
        <v>49.959000000000003</v>
      </c>
      <c r="BR10" s="42">
        <v>50.554000000000002</v>
      </c>
      <c r="BS10" s="42">
        <v>51.132999999999996</v>
      </c>
      <c r="BT10" s="42">
        <v>51.698999999999998</v>
      </c>
      <c r="BU10" s="42">
        <v>52.25</v>
      </c>
      <c r="BV10" s="42">
        <v>52.785999999999994</v>
      </c>
      <c r="BW10" s="42">
        <v>53.305999999999997</v>
      </c>
      <c r="BX10" s="42">
        <v>53.809999999999995</v>
      </c>
      <c r="BY10" s="42">
        <v>54.296999999999997</v>
      </c>
      <c r="BZ10" s="42">
        <v>54.765999999999998</v>
      </c>
      <c r="CA10" s="42">
        <v>55.216000000000001</v>
      </c>
      <c r="CB10" s="42">
        <v>55.646999999999998</v>
      </c>
      <c r="CC10" s="42">
        <v>56.056999999999995</v>
      </c>
      <c r="CD10" s="42">
        <v>56.445999999999998</v>
      </c>
      <c r="CE10" s="42">
        <v>56.812999999999995</v>
      </c>
      <c r="CF10" s="42">
        <v>57.156999999999996</v>
      </c>
      <c r="CG10" s="42">
        <v>57.475999999999999</v>
      </c>
      <c r="CH10" s="42">
        <v>57.769999999999996</v>
      </c>
      <c r="CI10" s="42">
        <v>58.036999999999999</v>
      </c>
      <c r="CJ10" s="42">
        <v>58.277000000000001</v>
      </c>
      <c r="CK10" s="42">
        <v>58.489999999999995</v>
      </c>
      <c r="CL10" s="42">
        <v>58.674999999999997</v>
      </c>
      <c r="CM10" s="42">
        <v>58.832999999999998</v>
      </c>
      <c r="CN10" s="42">
        <v>58.964999999999996</v>
      </c>
      <c r="CO10" s="42">
        <v>59.073</v>
      </c>
      <c r="CP10" s="42">
        <v>59.158999999999999</v>
      </c>
      <c r="CQ10" s="42">
        <v>59.224999999999994</v>
      </c>
      <c r="CR10" s="42">
        <v>59.274000000000001</v>
      </c>
      <c r="CS10" s="42">
        <v>59.309999999999995</v>
      </c>
      <c r="CT10" s="42">
        <v>59.335000000000001</v>
      </c>
      <c r="CU10" s="42">
        <v>59.351999999999997</v>
      </c>
      <c r="CV10" s="42">
        <v>59.363</v>
      </c>
      <c r="CW10" s="42">
        <v>59.37</v>
      </c>
      <c r="CX10" s="42">
        <v>59.375</v>
      </c>
      <c r="CY10" s="42">
        <v>59.378</v>
      </c>
      <c r="CZ10" s="42">
        <v>59.379999999999995</v>
      </c>
      <c r="DA10" s="42">
        <v>59.390999999999998</v>
      </c>
      <c r="DB10" s="41"/>
      <c r="DC10" s="41"/>
      <c r="DD10" s="41"/>
    </row>
    <row r="11" spans="1:108" x14ac:dyDescent="0.25">
      <c r="A11" s="18">
        <v>9</v>
      </c>
      <c r="B11" s="42"/>
      <c r="C11" s="42"/>
      <c r="D11" s="42"/>
      <c r="E11" s="42"/>
      <c r="F11" s="42"/>
      <c r="G11" s="42"/>
      <c r="H11" s="42"/>
      <c r="I11" s="42"/>
      <c r="J11" s="42"/>
      <c r="K11" s="42">
        <v>0.995</v>
      </c>
      <c r="L11" s="42">
        <v>1.9849999999999999</v>
      </c>
      <c r="M11" s="42">
        <v>2.9699999999999998</v>
      </c>
      <c r="N11" s="42">
        <v>3.9499999999999997</v>
      </c>
      <c r="O11" s="42">
        <v>4.9250000000000007</v>
      </c>
      <c r="P11" s="42">
        <v>5.8950000000000005</v>
      </c>
      <c r="Q11" s="42">
        <v>6.86</v>
      </c>
      <c r="R11" s="42">
        <v>7.82</v>
      </c>
      <c r="S11" s="42">
        <v>8.7739999999999991</v>
      </c>
      <c r="T11" s="42">
        <v>9.7249999999999996</v>
      </c>
      <c r="U11" s="42">
        <v>10.669</v>
      </c>
      <c r="V11" s="42">
        <v>11.608000000000001</v>
      </c>
      <c r="W11" s="42">
        <v>12.545</v>
      </c>
      <c r="X11" s="42">
        <v>13.474</v>
      </c>
      <c r="Y11" s="42">
        <v>14.398</v>
      </c>
      <c r="Z11" s="42">
        <v>15.314</v>
      </c>
      <c r="AA11" s="42">
        <v>16.231000000000002</v>
      </c>
      <c r="AB11" s="42">
        <v>17.14</v>
      </c>
      <c r="AC11" s="42">
        <v>18.044</v>
      </c>
      <c r="AD11" s="42">
        <v>18.937999999999999</v>
      </c>
      <c r="AE11" s="42">
        <v>19.835000000000001</v>
      </c>
      <c r="AF11" s="42">
        <v>20.723000000000003</v>
      </c>
      <c r="AG11" s="42">
        <v>21.606000000000002</v>
      </c>
      <c r="AH11" s="42">
        <v>22.484000000000002</v>
      </c>
      <c r="AI11" s="42">
        <v>23.357000000000003</v>
      </c>
      <c r="AJ11" s="42">
        <v>24.225000000000001</v>
      </c>
      <c r="AK11" s="42">
        <v>25.087</v>
      </c>
      <c r="AL11" s="42">
        <v>25.944000000000003</v>
      </c>
      <c r="AM11" s="42">
        <v>26.796000000000003</v>
      </c>
      <c r="AN11" s="42">
        <v>27.641999999999999</v>
      </c>
      <c r="AO11" s="42">
        <v>28.483000000000001</v>
      </c>
      <c r="AP11" s="42">
        <v>29.319000000000003</v>
      </c>
      <c r="AQ11" s="42">
        <v>30.149000000000001</v>
      </c>
      <c r="AR11" s="42">
        <v>30.973000000000003</v>
      </c>
      <c r="AS11" s="42">
        <v>31.792000000000002</v>
      </c>
      <c r="AT11" s="42">
        <v>32.604999999999997</v>
      </c>
      <c r="AU11" s="42">
        <v>33.411999999999999</v>
      </c>
      <c r="AV11" s="42">
        <v>34.213000000000001</v>
      </c>
      <c r="AW11" s="42">
        <v>35.007999999999996</v>
      </c>
      <c r="AX11" s="42">
        <v>35.796999999999997</v>
      </c>
      <c r="AY11" s="42">
        <v>36.575000000000003</v>
      </c>
      <c r="AZ11" s="42">
        <v>37.353999999999999</v>
      </c>
      <c r="BA11" s="42">
        <v>38.122</v>
      </c>
      <c r="BB11" s="42">
        <v>38.882999999999996</v>
      </c>
      <c r="BC11" s="42">
        <v>39.637</v>
      </c>
      <c r="BD11" s="42">
        <v>40.380000000000003</v>
      </c>
      <c r="BE11" s="42">
        <v>41.120999999999995</v>
      </c>
      <c r="BF11" s="42">
        <v>41.850999999999999</v>
      </c>
      <c r="BG11" s="42">
        <v>42.571999999999996</v>
      </c>
      <c r="BH11" s="42">
        <v>43.280999999999999</v>
      </c>
      <c r="BI11" s="42">
        <v>43.984000000000002</v>
      </c>
      <c r="BJ11" s="42">
        <v>44.677</v>
      </c>
      <c r="BK11" s="42">
        <v>45.36</v>
      </c>
      <c r="BL11" s="42">
        <v>46.031999999999996</v>
      </c>
      <c r="BM11" s="42">
        <v>46.692</v>
      </c>
      <c r="BN11" s="42">
        <v>47.341000000000001</v>
      </c>
      <c r="BO11" s="42">
        <v>47.978000000000002</v>
      </c>
      <c r="BP11" s="42">
        <v>48.601999999999997</v>
      </c>
      <c r="BQ11" s="42">
        <v>49.213000000000001</v>
      </c>
      <c r="BR11" s="42">
        <v>49.81</v>
      </c>
      <c r="BS11" s="42">
        <v>50.391999999999996</v>
      </c>
      <c r="BT11" s="42">
        <v>50.960999999999999</v>
      </c>
      <c r="BU11" s="42">
        <v>51.515000000000001</v>
      </c>
      <c r="BV11" s="42">
        <v>52.053999999999995</v>
      </c>
      <c r="BW11" s="42">
        <v>52.576999999999998</v>
      </c>
      <c r="BX11" s="42">
        <v>53.083999999999996</v>
      </c>
      <c r="BY11" s="42">
        <v>53.573999999999998</v>
      </c>
      <c r="BZ11" s="42">
        <v>54.044999999999995</v>
      </c>
      <c r="CA11" s="42">
        <v>54.497999999999998</v>
      </c>
      <c r="CB11" s="42">
        <v>54.930999999999997</v>
      </c>
      <c r="CC11" s="42">
        <v>55.342999999999996</v>
      </c>
      <c r="CD11" s="42">
        <v>55.733999999999995</v>
      </c>
      <c r="CE11" s="42">
        <v>56.102999999999994</v>
      </c>
      <c r="CF11" s="42">
        <v>56.448</v>
      </c>
      <c r="CG11" s="42">
        <v>56.768999999999998</v>
      </c>
      <c r="CH11" s="42">
        <v>57.064</v>
      </c>
      <c r="CI11" s="42">
        <v>57.332999999999998</v>
      </c>
      <c r="CJ11" s="42">
        <v>57.574999999999996</v>
      </c>
      <c r="CK11" s="42">
        <v>57.788999999999994</v>
      </c>
      <c r="CL11" s="42">
        <v>57.974999999999994</v>
      </c>
      <c r="CM11" s="42">
        <v>58.134</v>
      </c>
      <c r="CN11" s="42">
        <v>58.266999999999996</v>
      </c>
      <c r="CO11" s="42">
        <v>58.375999999999998</v>
      </c>
      <c r="CP11" s="42">
        <v>58.461999999999996</v>
      </c>
      <c r="CQ11" s="42">
        <v>58.528999999999996</v>
      </c>
      <c r="CR11" s="42">
        <v>58.579000000000001</v>
      </c>
      <c r="CS11" s="42">
        <v>58.614999999999995</v>
      </c>
      <c r="CT11" s="42">
        <v>58.64</v>
      </c>
      <c r="CU11" s="42">
        <v>58.656999999999996</v>
      </c>
      <c r="CV11" s="42">
        <v>58.667999999999999</v>
      </c>
      <c r="CW11" s="42">
        <v>58.674999999999997</v>
      </c>
      <c r="CX11" s="42">
        <v>58.68</v>
      </c>
      <c r="CY11" s="42">
        <v>58.683</v>
      </c>
      <c r="CZ11" s="42">
        <v>58.684999999999995</v>
      </c>
      <c r="DA11" s="42">
        <v>58.692999999999998</v>
      </c>
      <c r="DB11" s="41"/>
      <c r="DC11" s="41"/>
      <c r="DD11" s="41"/>
    </row>
    <row r="12" spans="1:108" x14ac:dyDescent="0.25">
      <c r="A12" s="18">
        <v>10</v>
      </c>
      <c r="B12" s="42"/>
      <c r="C12" s="42"/>
      <c r="D12" s="42"/>
      <c r="E12" s="42"/>
      <c r="F12" s="42"/>
      <c r="G12" s="42"/>
      <c r="H12" s="42"/>
      <c r="I12" s="42"/>
      <c r="J12" s="42"/>
      <c r="K12" s="42"/>
      <c r="L12" s="42">
        <v>0.995</v>
      </c>
      <c r="M12" s="42">
        <v>1.9849999999999999</v>
      </c>
      <c r="N12" s="42">
        <v>2.9699999999999998</v>
      </c>
      <c r="O12" s="42">
        <v>3.9499999999999997</v>
      </c>
      <c r="P12" s="42">
        <v>4.9250000000000007</v>
      </c>
      <c r="Q12" s="42">
        <v>5.8940000000000001</v>
      </c>
      <c r="R12" s="42">
        <v>6.86</v>
      </c>
      <c r="S12" s="42">
        <v>7.819</v>
      </c>
      <c r="T12" s="42">
        <v>8.7749999999999986</v>
      </c>
      <c r="U12" s="42">
        <v>9.7230000000000008</v>
      </c>
      <c r="V12" s="42">
        <v>10.667</v>
      </c>
      <c r="W12" s="42">
        <v>11.609</v>
      </c>
      <c r="X12" s="42">
        <v>12.542999999999999</v>
      </c>
      <c r="Y12" s="42">
        <v>13.472</v>
      </c>
      <c r="Z12" s="42">
        <v>14.391999999999999</v>
      </c>
      <c r="AA12" s="42">
        <v>15.315</v>
      </c>
      <c r="AB12" s="42">
        <v>16.228000000000002</v>
      </c>
      <c r="AC12" s="42">
        <v>17.136000000000003</v>
      </c>
      <c r="AD12" s="42">
        <v>18.033999999999999</v>
      </c>
      <c r="AE12" s="42">
        <v>18.937000000000001</v>
      </c>
      <c r="AF12" s="42">
        <v>19.830000000000002</v>
      </c>
      <c r="AG12" s="42">
        <v>20.718</v>
      </c>
      <c r="AH12" s="42">
        <v>21.6</v>
      </c>
      <c r="AI12" s="42">
        <v>22.477</v>
      </c>
      <c r="AJ12" s="42">
        <v>23.349</v>
      </c>
      <c r="AK12" s="42">
        <v>24.216000000000001</v>
      </c>
      <c r="AL12" s="42">
        <v>25.077000000000002</v>
      </c>
      <c r="AM12" s="42">
        <v>25.933</v>
      </c>
      <c r="AN12" s="42">
        <v>26.784000000000002</v>
      </c>
      <c r="AO12" s="42">
        <v>27.629000000000001</v>
      </c>
      <c r="AP12" s="42">
        <v>28.469000000000001</v>
      </c>
      <c r="AQ12" s="42">
        <v>29.303000000000001</v>
      </c>
      <c r="AR12" s="42">
        <v>30.132000000000001</v>
      </c>
      <c r="AS12" s="42">
        <v>30.955000000000002</v>
      </c>
      <c r="AT12" s="42">
        <v>31.772000000000002</v>
      </c>
      <c r="AU12" s="42">
        <v>32.582999999999998</v>
      </c>
      <c r="AV12" s="42">
        <v>33.387999999999998</v>
      </c>
      <c r="AW12" s="42">
        <v>34.186999999999998</v>
      </c>
      <c r="AX12" s="42">
        <v>34.979999999999997</v>
      </c>
      <c r="AY12" s="42">
        <v>35.76</v>
      </c>
      <c r="AZ12" s="42">
        <v>36.544999999999995</v>
      </c>
      <c r="BA12" s="42">
        <v>37.317</v>
      </c>
      <c r="BB12" s="42">
        <v>38.082000000000001</v>
      </c>
      <c r="BC12" s="42">
        <v>38.838999999999999</v>
      </c>
      <c r="BD12" s="42">
        <v>39.585000000000001</v>
      </c>
      <c r="BE12" s="42">
        <v>40.330999999999996</v>
      </c>
      <c r="BF12" s="42">
        <v>41.064</v>
      </c>
      <c r="BG12" s="42">
        <v>41.788999999999994</v>
      </c>
      <c r="BH12" s="42">
        <v>42.500999999999998</v>
      </c>
      <c r="BI12" s="42">
        <v>43.207999999999998</v>
      </c>
      <c r="BJ12" s="42">
        <v>43.904000000000003</v>
      </c>
      <c r="BK12" s="42">
        <v>44.59</v>
      </c>
      <c r="BL12" s="42">
        <v>45.265999999999998</v>
      </c>
      <c r="BM12" s="42">
        <v>45.93</v>
      </c>
      <c r="BN12" s="42">
        <v>46.582000000000001</v>
      </c>
      <c r="BO12" s="42">
        <v>47.222000000000001</v>
      </c>
      <c r="BP12" s="42">
        <v>47.848999999999997</v>
      </c>
      <c r="BQ12" s="42">
        <v>48.463000000000001</v>
      </c>
      <c r="BR12" s="42">
        <v>49.064</v>
      </c>
      <c r="BS12" s="42">
        <v>49.65</v>
      </c>
      <c r="BT12" s="42">
        <v>50.221999999999994</v>
      </c>
      <c r="BU12" s="42">
        <v>50.778999999999996</v>
      </c>
      <c r="BV12" s="42">
        <v>51.320999999999998</v>
      </c>
      <c r="BW12" s="42">
        <v>51.846999999999994</v>
      </c>
      <c r="BX12" s="42">
        <v>52.355999999999995</v>
      </c>
      <c r="BY12" s="42">
        <v>52.847999999999999</v>
      </c>
      <c r="BZ12" s="42">
        <v>53.321999999999996</v>
      </c>
      <c r="CA12" s="42">
        <v>53.777000000000001</v>
      </c>
      <c r="CB12" s="42">
        <v>54.211999999999996</v>
      </c>
      <c r="CC12" s="42">
        <v>54.626999999999995</v>
      </c>
      <c r="CD12" s="42">
        <v>55.019999999999996</v>
      </c>
      <c r="CE12" s="42">
        <v>55.390999999999998</v>
      </c>
      <c r="CF12" s="42">
        <v>55.738</v>
      </c>
      <c r="CG12" s="42">
        <v>56.059999999999995</v>
      </c>
      <c r="CH12" s="42">
        <v>56.356999999999999</v>
      </c>
      <c r="CI12" s="42">
        <v>56.626999999999995</v>
      </c>
      <c r="CJ12" s="42">
        <v>56.87</v>
      </c>
      <c r="CK12" s="42">
        <v>57.085000000000001</v>
      </c>
      <c r="CL12" s="42">
        <v>57.271999999999998</v>
      </c>
      <c r="CM12" s="42">
        <v>57.431999999999995</v>
      </c>
      <c r="CN12" s="42">
        <v>57.565999999999995</v>
      </c>
      <c r="CO12" s="42">
        <v>57.674999999999997</v>
      </c>
      <c r="CP12" s="42">
        <v>57.762</v>
      </c>
      <c r="CQ12" s="42">
        <v>57.829000000000001</v>
      </c>
      <c r="CR12" s="42">
        <v>57.878999999999998</v>
      </c>
      <c r="CS12" s="42">
        <v>57.914999999999999</v>
      </c>
      <c r="CT12" s="42">
        <v>57.94</v>
      </c>
      <c r="CU12" s="42">
        <v>57.957000000000001</v>
      </c>
      <c r="CV12" s="42">
        <v>57.967999999999996</v>
      </c>
      <c r="CW12" s="42">
        <v>57.974999999999994</v>
      </c>
      <c r="CX12" s="42">
        <v>57.98</v>
      </c>
      <c r="CY12" s="42">
        <v>57.982999999999997</v>
      </c>
      <c r="CZ12" s="42">
        <v>57.984999999999999</v>
      </c>
      <c r="DA12" s="42">
        <v>57.991</v>
      </c>
      <c r="DB12" s="41"/>
      <c r="DC12" s="41"/>
      <c r="DD12" s="41"/>
    </row>
    <row r="13" spans="1:108" x14ac:dyDescent="0.25">
      <c r="A13" s="18">
        <v>11</v>
      </c>
      <c r="B13" s="42"/>
      <c r="C13" s="42"/>
      <c r="D13" s="42"/>
      <c r="E13" s="42"/>
      <c r="F13" s="42"/>
      <c r="G13" s="42"/>
      <c r="H13" s="42"/>
      <c r="I13" s="42"/>
      <c r="J13" s="42"/>
      <c r="K13" s="42"/>
      <c r="L13" s="42"/>
      <c r="M13" s="42">
        <v>0.995</v>
      </c>
      <c r="N13" s="42">
        <v>1.9849999999999999</v>
      </c>
      <c r="O13" s="42">
        <v>2.9699999999999998</v>
      </c>
      <c r="P13" s="42">
        <v>3.9499999999999997</v>
      </c>
      <c r="Q13" s="42">
        <v>4.9240000000000004</v>
      </c>
      <c r="R13" s="42">
        <v>5.8950000000000005</v>
      </c>
      <c r="S13" s="42">
        <v>6.859</v>
      </c>
      <c r="T13" s="42">
        <v>7.82</v>
      </c>
      <c r="U13" s="42">
        <v>8.7720000000000002</v>
      </c>
      <c r="V13" s="42">
        <v>9.7210000000000001</v>
      </c>
      <c r="W13" s="42">
        <v>10.667999999999999</v>
      </c>
      <c r="X13" s="42">
        <v>11.606999999999999</v>
      </c>
      <c r="Y13" s="42">
        <v>12.540999999999999</v>
      </c>
      <c r="Z13" s="42">
        <v>13.465</v>
      </c>
      <c r="AA13" s="42">
        <v>14.391999999999999</v>
      </c>
      <c r="AB13" s="42">
        <v>15.309999999999999</v>
      </c>
      <c r="AC13" s="42">
        <v>16.223000000000003</v>
      </c>
      <c r="AD13" s="42">
        <v>17.126000000000001</v>
      </c>
      <c r="AE13" s="42">
        <v>18.033000000000001</v>
      </c>
      <c r="AF13" s="42">
        <v>18.93</v>
      </c>
      <c r="AG13" s="42">
        <v>19.822000000000003</v>
      </c>
      <c r="AH13" s="42">
        <v>20.709</v>
      </c>
      <c r="AI13" s="42">
        <v>21.591000000000001</v>
      </c>
      <c r="AJ13" s="42">
        <v>22.467000000000002</v>
      </c>
      <c r="AK13" s="42">
        <v>23.338000000000001</v>
      </c>
      <c r="AL13" s="42">
        <v>24.204000000000001</v>
      </c>
      <c r="AM13" s="42">
        <v>25.064</v>
      </c>
      <c r="AN13" s="42">
        <v>25.919</v>
      </c>
      <c r="AO13" s="42">
        <v>26.769000000000002</v>
      </c>
      <c r="AP13" s="42">
        <v>27.613</v>
      </c>
      <c r="AQ13" s="42">
        <v>28.452000000000002</v>
      </c>
      <c r="AR13" s="42">
        <v>29.285</v>
      </c>
      <c r="AS13" s="42">
        <v>30.112000000000002</v>
      </c>
      <c r="AT13" s="42">
        <v>30.933</v>
      </c>
      <c r="AU13" s="42">
        <v>31.748000000000001</v>
      </c>
      <c r="AV13" s="42">
        <v>32.556999999999995</v>
      </c>
      <c r="AW13" s="42">
        <v>33.36</v>
      </c>
      <c r="AX13" s="42">
        <v>34.156999999999996</v>
      </c>
      <c r="AY13" s="42">
        <v>34.942</v>
      </c>
      <c r="AZ13" s="42">
        <v>35.729999999999997</v>
      </c>
      <c r="BA13" s="42">
        <v>36.506</v>
      </c>
      <c r="BB13" s="42">
        <v>37.274999999999999</v>
      </c>
      <c r="BC13" s="42">
        <v>38.035999999999994</v>
      </c>
      <c r="BD13" s="42">
        <v>38.786000000000001</v>
      </c>
      <c r="BE13" s="42">
        <v>39.533999999999999</v>
      </c>
      <c r="BF13" s="42">
        <v>40.271000000000001</v>
      </c>
      <c r="BG13" s="42">
        <v>40.998999999999995</v>
      </c>
      <c r="BH13" s="42">
        <v>41.716999999999999</v>
      </c>
      <c r="BI13" s="42">
        <v>42.427</v>
      </c>
      <c r="BJ13" s="42">
        <v>43.127000000000002</v>
      </c>
      <c r="BK13" s="42">
        <v>43.817</v>
      </c>
      <c r="BL13" s="42">
        <v>44.494999999999997</v>
      </c>
      <c r="BM13" s="42">
        <v>45.162999999999997</v>
      </c>
      <c r="BN13" s="42">
        <v>45.817999999999998</v>
      </c>
      <c r="BO13" s="42">
        <v>46.460999999999999</v>
      </c>
      <c r="BP13" s="42">
        <v>47.091999999999999</v>
      </c>
      <c r="BQ13" s="42">
        <v>47.709000000000003</v>
      </c>
      <c r="BR13" s="42">
        <v>48.311999999999998</v>
      </c>
      <c r="BS13" s="42">
        <v>48.899000000000001</v>
      </c>
      <c r="BT13" s="42">
        <v>49.473999999999997</v>
      </c>
      <c r="BU13" s="42">
        <v>50.033999999999999</v>
      </c>
      <c r="BV13" s="42">
        <v>50.577999999999996</v>
      </c>
      <c r="BW13" s="42">
        <v>51.105999999999995</v>
      </c>
      <c r="BX13" s="42">
        <v>51.617999999999995</v>
      </c>
      <c r="BY13" s="42">
        <v>52.113</v>
      </c>
      <c r="BZ13" s="42">
        <v>52.588999999999999</v>
      </c>
      <c r="CA13" s="42">
        <v>53.045999999999999</v>
      </c>
      <c r="CB13" s="42">
        <v>53.483999999999995</v>
      </c>
      <c r="CC13" s="42">
        <v>53.900999999999996</v>
      </c>
      <c r="CD13" s="42">
        <v>54.295999999999999</v>
      </c>
      <c r="CE13" s="42">
        <v>54.667999999999999</v>
      </c>
      <c r="CF13" s="42">
        <v>55.016999999999996</v>
      </c>
      <c r="CG13" s="42">
        <v>55.341000000000001</v>
      </c>
      <c r="CH13" s="42">
        <v>55.638999999999996</v>
      </c>
      <c r="CI13" s="42">
        <v>55.91</v>
      </c>
      <c r="CJ13" s="42">
        <v>56.153999999999996</v>
      </c>
      <c r="CK13" s="42">
        <v>56.37</v>
      </c>
      <c r="CL13" s="42">
        <v>56.558</v>
      </c>
      <c r="CM13" s="42">
        <v>56.719000000000001</v>
      </c>
      <c r="CN13" s="42">
        <v>56.852999999999994</v>
      </c>
      <c r="CO13" s="42">
        <v>56.963000000000001</v>
      </c>
      <c r="CP13" s="42">
        <v>57.05</v>
      </c>
      <c r="CQ13" s="42">
        <v>57.116999999999997</v>
      </c>
      <c r="CR13" s="42">
        <v>57.166999999999994</v>
      </c>
      <c r="CS13" s="42">
        <v>57.202999999999996</v>
      </c>
      <c r="CT13" s="42">
        <v>57.228999999999999</v>
      </c>
      <c r="CU13" s="42">
        <v>57.245999999999995</v>
      </c>
      <c r="CV13" s="42">
        <v>57.257999999999996</v>
      </c>
      <c r="CW13" s="42">
        <v>57.265000000000001</v>
      </c>
      <c r="CX13" s="42">
        <v>57.269999999999996</v>
      </c>
      <c r="CY13" s="42">
        <v>57.272999999999996</v>
      </c>
      <c r="CZ13" s="42">
        <v>57.274999999999999</v>
      </c>
      <c r="DA13" s="42">
        <v>57.284999999999997</v>
      </c>
      <c r="DB13" s="41"/>
      <c r="DC13" s="41"/>
      <c r="DD13" s="41"/>
    </row>
    <row r="14" spans="1:108" x14ac:dyDescent="0.25">
      <c r="A14" s="18">
        <v>12</v>
      </c>
      <c r="B14" s="42"/>
      <c r="C14" s="42"/>
      <c r="D14" s="42"/>
      <c r="E14" s="42"/>
      <c r="F14" s="42"/>
      <c r="G14" s="42"/>
      <c r="H14" s="42"/>
      <c r="I14" s="42"/>
      <c r="J14" s="42"/>
      <c r="K14" s="42"/>
      <c r="L14" s="42"/>
      <c r="M14" s="42"/>
      <c r="N14" s="42">
        <v>0.995</v>
      </c>
      <c r="O14" s="42">
        <v>1.9849999999999999</v>
      </c>
      <c r="P14" s="42">
        <v>2.9699999999999998</v>
      </c>
      <c r="Q14" s="42">
        <v>3.9489999999999998</v>
      </c>
      <c r="R14" s="42">
        <v>4.9250000000000007</v>
      </c>
      <c r="S14" s="42">
        <v>5.8940000000000001</v>
      </c>
      <c r="T14" s="42">
        <v>6.86</v>
      </c>
      <c r="U14" s="42">
        <v>7.8170000000000002</v>
      </c>
      <c r="V14" s="42">
        <v>8.7710000000000008</v>
      </c>
      <c r="W14" s="42">
        <v>9.722999999999999</v>
      </c>
      <c r="X14" s="42">
        <v>10.667</v>
      </c>
      <c r="Y14" s="42">
        <v>11.604999999999999</v>
      </c>
      <c r="Z14" s="42">
        <v>12.532999999999999</v>
      </c>
      <c r="AA14" s="42">
        <v>13.465999999999999</v>
      </c>
      <c r="AB14" s="42">
        <v>14.388999999999999</v>
      </c>
      <c r="AC14" s="42">
        <v>15.305999999999999</v>
      </c>
      <c r="AD14" s="42">
        <v>16.213000000000001</v>
      </c>
      <c r="AE14" s="42">
        <v>17.125</v>
      </c>
      <c r="AF14" s="42">
        <v>18.027000000000001</v>
      </c>
      <c r="AG14" s="42">
        <v>18.923999999999999</v>
      </c>
      <c r="AH14" s="42">
        <v>19.815000000000001</v>
      </c>
      <c r="AI14" s="42">
        <v>20.701000000000001</v>
      </c>
      <c r="AJ14" s="42">
        <v>21.582000000000001</v>
      </c>
      <c r="AK14" s="42">
        <v>22.458000000000002</v>
      </c>
      <c r="AL14" s="42">
        <v>23.328000000000003</v>
      </c>
      <c r="AM14" s="42">
        <v>24.193000000000001</v>
      </c>
      <c r="AN14" s="42">
        <v>25.052</v>
      </c>
      <c r="AO14" s="42">
        <v>25.906000000000002</v>
      </c>
      <c r="AP14" s="42">
        <v>26.754000000000001</v>
      </c>
      <c r="AQ14" s="42">
        <v>27.597000000000001</v>
      </c>
      <c r="AR14" s="42">
        <v>28.434000000000001</v>
      </c>
      <c r="AS14" s="42">
        <v>29.265000000000001</v>
      </c>
      <c r="AT14" s="42">
        <v>30.09</v>
      </c>
      <c r="AU14" s="42">
        <v>30.909000000000002</v>
      </c>
      <c r="AV14" s="42">
        <v>31.722000000000001</v>
      </c>
      <c r="AW14" s="42">
        <v>32.528999999999996</v>
      </c>
      <c r="AX14" s="42">
        <v>33.33</v>
      </c>
      <c r="AY14" s="42">
        <v>34.119</v>
      </c>
      <c r="AZ14" s="42">
        <v>34.910999999999994</v>
      </c>
      <c r="BA14" s="42">
        <v>35.690999999999995</v>
      </c>
      <c r="BB14" s="42">
        <v>36.463999999999999</v>
      </c>
      <c r="BC14" s="42">
        <v>37.228999999999999</v>
      </c>
      <c r="BD14" s="42">
        <v>37.982999999999997</v>
      </c>
      <c r="BE14" s="42">
        <v>38.734999999999999</v>
      </c>
      <c r="BF14" s="42">
        <v>39.475999999999999</v>
      </c>
      <c r="BG14" s="42">
        <v>40.207999999999998</v>
      </c>
      <c r="BH14" s="42">
        <v>40.929000000000002</v>
      </c>
      <c r="BI14" s="42">
        <v>41.642000000000003</v>
      </c>
      <c r="BJ14" s="42">
        <v>42.345999999999997</v>
      </c>
      <c r="BK14" s="42">
        <v>43.039000000000001</v>
      </c>
      <c r="BL14" s="42">
        <v>43.720999999999997</v>
      </c>
      <c r="BM14" s="42">
        <v>44.392000000000003</v>
      </c>
      <c r="BN14" s="42">
        <v>45.051000000000002</v>
      </c>
      <c r="BO14" s="42">
        <v>45.697000000000003</v>
      </c>
      <c r="BP14" s="42">
        <v>46.331000000000003</v>
      </c>
      <c r="BQ14" s="42">
        <v>46.951000000000001</v>
      </c>
      <c r="BR14" s="42">
        <v>47.558</v>
      </c>
      <c r="BS14" s="42">
        <v>48.146999999999998</v>
      </c>
      <c r="BT14" s="42">
        <v>48.724999999999994</v>
      </c>
      <c r="BU14" s="42">
        <v>49.287999999999997</v>
      </c>
      <c r="BV14" s="42">
        <v>49.835000000000001</v>
      </c>
      <c r="BW14" s="42">
        <v>50.366</v>
      </c>
      <c r="BX14" s="42">
        <v>50.879999999999995</v>
      </c>
      <c r="BY14" s="42">
        <v>51.376999999999995</v>
      </c>
      <c r="BZ14" s="42">
        <v>51.855999999999995</v>
      </c>
      <c r="CA14" s="42">
        <v>52.315999999999995</v>
      </c>
      <c r="CB14" s="42">
        <v>52.756</v>
      </c>
      <c r="CC14" s="42">
        <v>53.174999999999997</v>
      </c>
      <c r="CD14" s="42">
        <v>53.571999999999996</v>
      </c>
      <c r="CE14" s="42">
        <v>53.945999999999998</v>
      </c>
      <c r="CF14" s="42">
        <v>54.296999999999997</v>
      </c>
      <c r="CG14" s="42">
        <v>54.622999999999998</v>
      </c>
      <c r="CH14" s="42">
        <v>54.922999999999995</v>
      </c>
      <c r="CI14" s="42">
        <v>55.195999999999998</v>
      </c>
      <c r="CJ14" s="42">
        <v>55.440999999999995</v>
      </c>
      <c r="CK14" s="42">
        <v>55.657999999999994</v>
      </c>
      <c r="CL14" s="42">
        <v>55.846999999999994</v>
      </c>
      <c r="CM14" s="42">
        <v>56.007999999999996</v>
      </c>
      <c r="CN14" s="42">
        <v>56.143000000000001</v>
      </c>
      <c r="CO14" s="42">
        <v>56.253</v>
      </c>
      <c r="CP14" s="42">
        <v>56.339999999999996</v>
      </c>
      <c r="CQ14" s="42">
        <v>56.407999999999994</v>
      </c>
      <c r="CR14" s="42">
        <v>56.457999999999998</v>
      </c>
      <c r="CS14" s="42">
        <v>56.494999999999997</v>
      </c>
      <c r="CT14" s="42">
        <v>56.521000000000001</v>
      </c>
      <c r="CU14" s="42">
        <v>56.537999999999997</v>
      </c>
      <c r="CV14" s="42">
        <v>56.55</v>
      </c>
      <c r="CW14" s="42">
        <v>56.558</v>
      </c>
      <c r="CX14" s="42">
        <v>56.562999999999995</v>
      </c>
      <c r="CY14" s="42">
        <v>56.565999999999995</v>
      </c>
      <c r="CZ14" s="42">
        <v>56.567999999999998</v>
      </c>
      <c r="DA14" s="42">
        <v>56.576000000000001</v>
      </c>
      <c r="DB14" s="41"/>
      <c r="DC14" s="41"/>
      <c r="DD14" s="41"/>
    </row>
    <row r="15" spans="1:108" x14ac:dyDescent="0.25">
      <c r="A15" s="18">
        <v>13</v>
      </c>
      <c r="B15" s="42"/>
      <c r="C15" s="42"/>
      <c r="D15" s="42"/>
      <c r="E15" s="42"/>
      <c r="F15" s="42"/>
      <c r="G15" s="42"/>
      <c r="H15" s="42"/>
      <c r="I15" s="42"/>
      <c r="J15" s="42"/>
      <c r="K15" s="42"/>
      <c r="L15" s="42"/>
      <c r="M15" s="42"/>
      <c r="N15" s="42"/>
      <c r="O15" s="42">
        <v>0.995</v>
      </c>
      <c r="P15" s="42">
        <v>1.9849999999999999</v>
      </c>
      <c r="Q15" s="42">
        <v>2.9689999999999999</v>
      </c>
      <c r="R15" s="42">
        <v>3.9499999999999997</v>
      </c>
      <c r="S15" s="42">
        <v>4.9240000000000004</v>
      </c>
      <c r="T15" s="42">
        <v>5.8950000000000005</v>
      </c>
      <c r="U15" s="42">
        <v>6.8570000000000002</v>
      </c>
      <c r="V15" s="42">
        <v>7.8150000000000004</v>
      </c>
      <c r="W15" s="42">
        <v>8.7720000000000002</v>
      </c>
      <c r="X15" s="42">
        <v>9.7199999999999989</v>
      </c>
      <c r="Y15" s="42">
        <v>10.663</v>
      </c>
      <c r="Z15" s="42">
        <v>11.597</v>
      </c>
      <c r="AA15" s="42">
        <v>12.533999999999999</v>
      </c>
      <c r="AB15" s="42">
        <v>13.461</v>
      </c>
      <c r="AC15" s="42">
        <v>14.382999999999999</v>
      </c>
      <c r="AD15" s="42">
        <v>15.295</v>
      </c>
      <c r="AE15" s="42">
        <v>16.212</v>
      </c>
      <c r="AF15" s="42">
        <v>17.118000000000002</v>
      </c>
      <c r="AG15" s="42">
        <v>18.019000000000002</v>
      </c>
      <c r="AH15" s="42">
        <v>18.915000000000003</v>
      </c>
      <c r="AI15" s="42">
        <v>19.806000000000001</v>
      </c>
      <c r="AJ15" s="42">
        <v>20.691000000000003</v>
      </c>
      <c r="AK15" s="42">
        <v>21.571000000000002</v>
      </c>
      <c r="AL15" s="42">
        <v>22.446000000000002</v>
      </c>
      <c r="AM15" s="42">
        <v>23.315000000000001</v>
      </c>
      <c r="AN15" s="42">
        <v>24.179000000000002</v>
      </c>
      <c r="AO15" s="42">
        <v>25.037000000000003</v>
      </c>
      <c r="AP15" s="42">
        <v>25.89</v>
      </c>
      <c r="AQ15" s="42">
        <v>26.737000000000002</v>
      </c>
      <c r="AR15" s="42">
        <v>27.578000000000003</v>
      </c>
      <c r="AS15" s="42">
        <v>28.414000000000001</v>
      </c>
      <c r="AT15" s="42">
        <v>29.244</v>
      </c>
      <c r="AU15" s="42">
        <v>30.068000000000001</v>
      </c>
      <c r="AV15" s="42">
        <v>30.886000000000003</v>
      </c>
      <c r="AW15" s="42">
        <v>31.697000000000003</v>
      </c>
      <c r="AX15" s="42">
        <v>32.501999999999995</v>
      </c>
      <c r="AY15" s="42">
        <v>33.292999999999999</v>
      </c>
      <c r="AZ15" s="42">
        <v>34.091000000000001</v>
      </c>
      <c r="BA15" s="42">
        <v>34.875</v>
      </c>
      <c r="BB15" s="42">
        <v>35.652000000000001</v>
      </c>
      <c r="BC15" s="42">
        <v>36.420999999999999</v>
      </c>
      <c r="BD15" s="42">
        <v>37.176000000000002</v>
      </c>
      <c r="BE15" s="42">
        <v>37.934999999999995</v>
      </c>
      <c r="BF15" s="42">
        <v>38.68</v>
      </c>
      <c r="BG15" s="42">
        <v>39.415999999999997</v>
      </c>
      <c r="BH15" s="42">
        <v>40.137</v>
      </c>
      <c r="BI15" s="42">
        <v>40.853999999999999</v>
      </c>
      <c r="BJ15" s="42">
        <v>41.561999999999998</v>
      </c>
      <c r="BK15" s="42">
        <v>42.258000000000003</v>
      </c>
      <c r="BL15" s="42">
        <v>42.944000000000003</v>
      </c>
      <c r="BM15" s="42">
        <v>43.618000000000002</v>
      </c>
      <c r="BN15" s="42">
        <v>44.28</v>
      </c>
      <c r="BO15" s="42">
        <v>44.93</v>
      </c>
      <c r="BP15" s="42">
        <v>45.567</v>
      </c>
      <c r="BQ15" s="42">
        <v>46.19</v>
      </c>
      <c r="BR15" s="42">
        <v>46.8</v>
      </c>
      <c r="BS15" s="42">
        <v>47.394999999999996</v>
      </c>
      <c r="BT15" s="42">
        <v>47.975999999999999</v>
      </c>
      <c r="BU15" s="42">
        <v>48.541999999999994</v>
      </c>
      <c r="BV15" s="42">
        <v>49.091999999999999</v>
      </c>
      <c r="BW15" s="42">
        <v>49.625999999999998</v>
      </c>
      <c r="BX15" s="42">
        <v>50.143000000000001</v>
      </c>
      <c r="BY15" s="42">
        <v>50.643000000000001</v>
      </c>
      <c r="BZ15" s="42">
        <v>51.123999999999995</v>
      </c>
      <c r="CA15" s="42">
        <v>51.585999999999999</v>
      </c>
      <c r="CB15" s="42">
        <v>52.027999999999999</v>
      </c>
      <c r="CC15" s="42">
        <v>52.448999999999998</v>
      </c>
      <c r="CD15" s="42">
        <v>52.847999999999999</v>
      </c>
      <c r="CE15" s="42">
        <v>53.223999999999997</v>
      </c>
      <c r="CF15" s="42">
        <v>53.576000000000001</v>
      </c>
      <c r="CG15" s="42">
        <v>53.902999999999999</v>
      </c>
      <c r="CH15" s="42">
        <v>54.204000000000001</v>
      </c>
      <c r="CI15" s="42">
        <v>54.477999999999994</v>
      </c>
      <c r="CJ15" s="42">
        <v>54.724999999999994</v>
      </c>
      <c r="CK15" s="42">
        <v>54.942999999999998</v>
      </c>
      <c r="CL15" s="42">
        <v>55.132999999999996</v>
      </c>
      <c r="CM15" s="42">
        <v>55.294999999999995</v>
      </c>
      <c r="CN15" s="42">
        <v>55.430999999999997</v>
      </c>
      <c r="CO15" s="42">
        <v>55.541999999999994</v>
      </c>
      <c r="CP15" s="42">
        <v>55.629999999999995</v>
      </c>
      <c r="CQ15" s="42">
        <v>55.698</v>
      </c>
      <c r="CR15" s="42">
        <v>55.748999999999995</v>
      </c>
      <c r="CS15" s="42">
        <v>55.785999999999994</v>
      </c>
      <c r="CT15" s="42">
        <v>55.811999999999998</v>
      </c>
      <c r="CU15" s="42">
        <v>55.83</v>
      </c>
      <c r="CV15" s="42">
        <v>55.841999999999999</v>
      </c>
      <c r="CW15" s="42">
        <v>55.849999999999994</v>
      </c>
      <c r="CX15" s="42">
        <v>55.854999999999997</v>
      </c>
      <c r="CY15" s="42">
        <v>55.857999999999997</v>
      </c>
      <c r="CZ15" s="42">
        <v>55.86</v>
      </c>
      <c r="DA15" s="42">
        <v>55.863999999999997</v>
      </c>
      <c r="DB15" s="41"/>
      <c r="DC15" s="41"/>
      <c r="DD15" s="41"/>
    </row>
    <row r="16" spans="1:108" x14ac:dyDescent="0.25">
      <c r="A16" s="18">
        <v>14</v>
      </c>
      <c r="B16" s="42"/>
      <c r="C16" s="42"/>
      <c r="D16" s="42"/>
      <c r="E16" s="42"/>
      <c r="F16" s="42"/>
      <c r="G16" s="42"/>
      <c r="H16" s="42"/>
      <c r="I16" s="42"/>
      <c r="J16" s="42"/>
      <c r="K16" s="42"/>
      <c r="L16" s="42"/>
      <c r="M16" s="42"/>
      <c r="N16" s="42"/>
      <c r="O16" s="42"/>
      <c r="P16" s="42">
        <v>0.995</v>
      </c>
      <c r="Q16" s="42">
        <v>1.9850000000000001</v>
      </c>
      <c r="R16" s="42">
        <v>2.9699999999999998</v>
      </c>
      <c r="S16" s="42">
        <v>3.9489999999999998</v>
      </c>
      <c r="T16" s="42">
        <v>4.9250000000000007</v>
      </c>
      <c r="U16" s="42">
        <v>5.8920000000000003</v>
      </c>
      <c r="V16" s="42">
        <v>6.8550000000000004</v>
      </c>
      <c r="W16" s="42">
        <v>7.8170000000000002</v>
      </c>
      <c r="X16" s="42">
        <v>8.77</v>
      </c>
      <c r="Y16" s="42">
        <v>9.718</v>
      </c>
      <c r="Z16" s="42">
        <v>10.657</v>
      </c>
      <c r="AA16" s="42">
        <v>11.597999999999999</v>
      </c>
      <c r="AB16" s="42">
        <v>12.53</v>
      </c>
      <c r="AC16" s="42">
        <v>13.456999999999999</v>
      </c>
      <c r="AD16" s="42">
        <v>14.372999999999999</v>
      </c>
      <c r="AE16" s="42">
        <v>15.295</v>
      </c>
      <c r="AF16" s="42">
        <v>16.206</v>
      </c>
      <c r="AG16" s="42">
        <v>17.112000000000002</v>
      </c>
      <c r="AH16" s="42">
        <v>18.013000000000002</v>
      </c>
      <c r="AI16" s="42">
        <v>18.908000000000001</v>
      </c>
      <c r="AJ16" s="42">
        <v>19.798000000000002</v>
      </c>
      <c r="AK16" s="42">
        <v>20.683</v>
      </c>
      <c r="AL16" s="42">
        <v>21.562000000000001</v>
      </c>
      <c r="AM16" s="42">
        <v>22.436</v>
      </c>
      <c r="AN16" s="42">
        <v>23.304000000000002</v>
      </c>
      <c r="AO16" s="42">
        <v>24.167000000000002</v>
      </c>
      <c r="AP16" s="42">
        <v>25.024000000000001</v>
      </c>
      <c r="AQ16" s="42">
        <v>25.875</v>
      </c>
      <c r="AR16" s="42">
        <v>26.721</v>
      </c>
      <c r="AS16" s="42">
        <v>27.561</v>
      </c>
      <c r="AT16" s="42">
        <v>28.395</v>
      </c>
      <c r="AU16" s="42">
        <v>29.223000000000003</v>
      </c>
      <c r="AV16" s="42">
        <v>30.045000000000002</v>
      </c>
      <c r="AW16" s="42">
        <v>30.860000000000003</v>
      </c>
      <c r="AX16" s="42">
        <v>31.669</v>
      </c>
      <c r="AY16" s="42">
        <v>32.463000000000001</v>
      </c>
      <c r="AZ16" s="42">
        <v>33.265999999999998</v>
      </c>
      <c r="BA16" s="42">
        <v>34.053999999999995</v>
      </c>
      <c r="BB16" s="42">
        <v>34.835000000000001</v>
      </c>
      <c r="BC16" s="42">
        <v>35.607999999999997</v>
      </c>
      <c r="BD16" s="42">
        <v>36.366999999999997</v>
      </c>
      <c r="BE16" s="42">
        <v>37.129999999999995</v>
      </c>
      <c r="BF16" s="42">
        <v>37.878</v>
      </c>
      <c r="BG16" s="42">
        <v>38.616999999999997</v>
      </c>
      <c r="BH16" s="42">
        <v>39.343000000000004</v>
      </c>
      <c r="BI16" s="42">
        <v>40.064</v>
      </c>
      <c r="BJ16" s="42">
        <v>40.774000000000001</v>
      </c>
      <c r="BK16" s="42">
        <v>41.475000000000001</v>
      </c>
      <c r="BL16" s="42">
        <v>42.164000000000001</v>
      </c>
      <c r="BM16" s="42">
        <v>42.841000000000001</v>
      </c>
      <c r="BN16" s="42">
        <v>43.506999999999998</v>
      </c>
      <c r="BO16" s="42">
        <v>44.16</v>
      </c>
      <c r="BP16" s="42">
        <v>44.8</v>
      </c>
      <c r="BQ16" s="42">
        <v>45.427</v>
      </c>
      <c r="BR16" s="42">
        <v>46.04</v>
      </c>
      <c r="BS16" s="42">
        <v>46.637999999999998</v>
      </c>
      <c r="BT16" s="42">
        <v>47.221999999999994</v>
      </c>
      <c r="BU16" s="42">
        <v>47.79</v>
      </c>
      <c r="BV16" s="42">
        <v>48.342999999999996</v>
      </c>
      <c r="BW16" s="42">
        <v>48.879999999999995</v>
      </c>
      <c r="BX16" s="42">
        <v>49.4</v>
      </c>
      <c r="BY16" s="42">
        <v>49.902000000000001</v>
      </c>
      <c r="BZ16" s="42">
        <v>50.385999999999996</v>
      </c>
      <c r="CA16" s="42">
        <v>50.849999999999994</v>
      </c>
      <c r="CB16" s="42">
        <v>51.293999999999997</v>
      </c>
      <c r="CC16" s="42">
        <v>51.716999999999999</v>
      </c>
      <c r="CD16" s="42">
        <v>52.117999999999995</v>
      </c>
      <c r="CE16" s="42">
        <v>52.495999999999995</v>
      </c>
      <c r="CF16" s="42">
        <v>52.849999999999994</v>
      </c>
      <c r="CG16" s="42">
        <v>53.178999999999995</v>
      </c>
      <c r="CH16" s="42">
        <v>53.481999999999999</v>
      </c>
      <c r="CI16" s="42">
        <v>53.757999999999996</v>
      </c>
      <c r="CJ16" s="42">
        <v>54.006</v>
      </c>
      <c r="CK16" s="42">
        <v>54.224999999999994</v>
      </c>
      <c r="CL16" s="42">
        <v>54.415999999999997</v>
      </c>
      <c r="CM16" s="42">
        <v>54.579000000000001</v>
      </c>
      <c r="CN16" s="42">
        <v>54.714999999999996</v>
      </c>
      <c r="CO16" s="42">
        <v>54.826000000000001</v>
      </c>
      <c r="CP16" s="42">
        <v>54.913999999999994</v>
      </c>
      <c r="CQ16" s="42">
        <v>54.981999999999999</v>
      </c>
      <c r="CR16" s="42">
        <v>55.032999999999994</v>
      </c>
      <c r="CS16" s="42">
        <v>55.07</v>
      </c>
      <c r="CT16" s="42">
        <v>55.095999999999997</v>
      </c>
      <c r="CU16" s="42">
        <v>55.113999999999997</v>
      </c>
      <c r="CV16" s="42">
        <v>55.125999999999998</v>
      </c>
      <c r="CW16" s="42">
        <v>55.134</v>
      </c>
      <c r="CX16" s="42">
        <v>55.138999999999996</v>
      </c>
      <c r="CY16" s="42">
        <v>55.141999999999996</v>
      </c>
      <c r="CZ16" s="42">
        <v>55.143999999999998</v>
      </c>
      <c r="DA16" s="42">
        <v>55.15</v>
      </c>
      <c r="DB16" s="41"/>
      <c r="DC16" s="41"/>
      <c r="DD16" s="41"/>
    </row>
    <row r="17" spans="1:108" x14ac:dyDescent="0.25">
      <c r="A17" s="18">
        <v>15</v>
      </c>
      <c r="B17" s="42"/>
      <c r="C17" s="42"/>
      <c r="D17" s="42"/>
      <c r="E17" s="42"/>
      <c r="F17" s="42"/>
      <c r="G17" s="42"/>
      <c r="H17" s="42"/>
      <c r="I17" s="42"/>
      <c r="J17" s="42"/>
      <c r="K17" s="42"/>
      <c r="L17" s="42"/>
      <c r="M17" s="42"/>
      <c r="N17" s="42"/>
      <c r="O17" s="42"/>
      <c r="P17" s="42"/>
      <c r="Q17" s="42">
        <v>0.995</v>
      </c>
      <c r="R17" s="42">
        <v>1.9849999999999999</v>
      </c>
      <c r="S17" s="42">
        <v>2.9689999999999999</v>
      </c>
      <c r="T17" s="42">
        <v>3.9499999999999997</v>
      </c>
      <c r="U17" s="42">
        <v>4.9219999999999997</v>
      </c>
      <c r="V17" s="42">
        <v>5.891</v>
      </c>
      <c r="W17" s="42">
        <v>6.8570000000000002</v>
      </c>
      <c r="X17" s="42">
        <v>7.8150000000000004</v>
      </c>
      <c r="Y17" s="42">
        <v>8.7679999999999989</v>
      </c>
      <c r="Z17" s="42">
        <v>9.7110000000000003</v>
      </c>
      <c r="AA17" s="42">
        <v>10.657999999999999</v>
      </c>
      <c r="AB17" s="42">
        <v>11.594999999999999</v>
      </c>
      <c r="AC17" s="42">
        <v>12.526999999999999</v>
      </c>
      <c r="AD17" s="42">
        <v>13.446999999999999</v>
      </c>
      <c r="AE17" s="42">
        <v>14.373999999999999</v>
      </c>
      <c r="AF17" s="42">
        <v>15.29</v>
      </c>
      <c r="AG17" s="42">
        <v>16.200000000000003</v>
      </c>
      <c r="AH17" s="42">
        <v>17.105</v>
      </c>
      <c r="AI17" s="42">
        <v>18.005000000000003</v>
      </c>
      <c r="AJ17" s="42">
        <v>18.899000000000001</v>
      </c>
      <c r="AK17" s="42">
        <v>19.788</v>
      </c>
      <c r="AL17" s="42">
        <v>20.672000000000001</v>
      </c>
      <c r="AM17" s="42">
        <v>21.55</v>
      </c>
      <c r="AN17" s="42">
        <v>22.423000000000002</v>
      </c>
      <c r="AO17" s="42">
        <v>23.290000000000003</v>
      </c>
      <c r="AP17" s="42">
        <v>24.151</v>
      </c>
      <c r="AQ17" s="42">
        <v>25.007000000000001</v>
      </c>
      <c r="AR17" s="42">
        <v>25.857000000000003</v>
      </c>
      <c r="AS17" s="42">
        <v>26.701000000000001</v>
      </c>
      <c r="AT17" s="42">
        <v>27.539000000000001</v>
      </c>
      <c r="AU17" s="42">
        <v>28.371000000000002</v>
      </c>
      <c r="AV17" s="42">
        <v>29.197000000000003</v>
      </c>
      <c r="AW17" s="42">
        <v>30.016999999999999</v>
      </c>
      <c r="AX17" s="42">
        <v>30.830000000000002</v>
      </c>
      <c r="AY17" s="42">
        <v>31.63</v>
      </c>
      <c r="AZ17" s="42">
        <v>32.434999999999995</v>
      </c>
      <c r="BA17" s="42">
        <v>33.226999999999997</v>
      </c>
      <c r="BB17" s="42">
        <v>34.012</v>
      </c>
      <c r="BC17" s="42">
        <v>34.788999999999994</v>
      </c>
      <c r="BD17" s="42">
        <v>35.552999999999997</v>
      </c>
      <c r="BE17" s="42">
        <v>36.318999999999996</v>
      </c>
      <c r="BF17" s="42">
        <v>37.070999999999998</v>
      </c>
      <c r="BG17" s="42">
        <v>37.814</v>
      </c>
      <c r="BH17" s="42">
        <v>38.545000000000002</v>
      </c>
      <c r="BI17" s="42">
        <v>39.268999999999998</v>
      </c>
      <c r="BJ17" s="42">
        <v>39.984000000000002</v>
      </c>
      <c r="BK17" s="42">
        <v>40.688000000000002</v>
      </c>
      <c r="BL17" s="42">
        <v>41.38</v>
      </c>
      <c r="BM17" s="42">
        <v>42.061</v>
      </c>
      <c r="BN17" s="42">
        <v>42.73</v>
      </c>
      <c r="BO17" s="42">
        <v>43.387</v>
      </c>
      <c r="BP17" s="42">
        <v>44.03</v>
      </c>
      <c r="BQ17" s="42">
        <v>44.66</v>
      </c>
      <c r="BR17" s="42">
        <v>45.276000000000003</v>
      </c>
      <c r="BS17" s="42">
        <v>45.875999999999998</v>
      </c>
      <c r="BT17" s="42">
        <v>46.463000000000001</v>
      </c>
      <c r="BU17" s="42">
        <v>47.033999999999999</v>
      </c>
      <c r="BV17" s="42">
        <v>47.589999999999996</v>
      </c>
      <c r="BW17" s="42">
        <v>48.128999999999998</v>
      </c>
      <c r="BX17" s="42">
        <v>48.650999999999996</v>
      </c>
      <c r="BY17" s="42">
        <v>49.155999999999999</v>
      </c>
      <c r="BZ17" s="42">
        <v>49.641999999999996</v>
      </c>
      <c r="CA17" s="42">
        <v>50.108999999999995</v>
      </c>
      <c r="CB17" s="42">
        <v>50.555999999999997</v>
      </c>
      <c r="CC17" s="42">
        <v>50.980999999999995</v>
      </c>
      <c r="CD17" s="42">
        <v>51.384</v>
      </c>
      <c r="CE17" s="42">
        <v>51.763999999999996</v>
      </c>
      <c r="CF17" s="42">
        <v>52.12</v>
      </c>
      <c r="CG17" s="42">
        <v>52.451000000000001</v>
      </c>
      <c r="CH17" s="42">
        <v>52.754999999999995</v>
      </c>
      <c r="CI17" s="42">
        <v>53.031999999999996</v>
      </c>
      <c r="CJ17" s="42">
        <v>53.280999999999999</v>
      </c>
      <c r="CK17" s="42">
        <v>53.500999999999998</v>
      </c>
      <c r="CL17" s="42">
        <v>53.692999999999998</v>
      </c>
      <c r="CM17" s="42">
        <v>53.856999999999999</v>
      </c>
      <c r="CN17" s="42">
        <v>53.994</v>
      </c>
      <c r="CO17" s="42">
        <v>54.105999999999995</v>
      </c>
      <c r="CP17" s="42">
        <v>54.195</v>
      </c>
      <c r="CQ17" s="42">
        <v>54.263999999999996</v>
      </c>
      <c r="CR17" s="42">
        <v>54.314999999999998</v>
      </c>
      <c r="CS17" s="42">
        <v>54.351999999999997</v>
      </c>
      <c r="CT17" s="42">
        <v>54.378</v>
      </c>
      <c r="CU17" s="42">
        <v>54.396000000000001</v>
      </c>
      <c r="CV17" s="42">
        <v>54.407999999999994</v>
      </c>
      <c r="CW17" s="42">
        <v>54.415999999999997</v>
      </c>
      <c r="CX17" s="42">
        <v>54.420999999999999</v>
      </c>
      <c r="CY17" s="42">
        <v>54.423999999999999</v>
      </c>
      <c r="CZ17" s="42">
        <v>54.425999999999995</v>
      </c>
      <c r="DA17" s="42">
        <v>54.433</v>
      </c>
      <c r="DB17" s="41"/>
      <c r="DC17" s="41"/>
      <c r="DD17" s="41"/>
    </row>
    <row r="18" spans="1:108" x14ac:dyDescent="0.25">
      <c r="A18" s="18">
        <v>16</v>
      </c>
      <c r="B18" s="42"/>
      <c r="C18" s="42"/>
      <c r="D18" s="42"/>
      <c r="E18" s="42"/>
      <c r="F18" s="42"/>
      <c r="G18" s="42"/>
      <c r="H18" s="42"/>
      <c r="I18" s="42"/>
      <c r="J18" s="42"/>
      <c r="K18" s="42"/>
      <c r="L18" s="42"/>
      <c r="M18" s="42"/>
      <c r="N18" s="42"/>
      <c r="O18" s="42"/>
      <c r="P18" s="42"/>
      <c r="Q18" s="42"/>
      <c r="R18" s="42">
        <v>0.995</v>
      </c>
      <c r="S18" s="42">
        <v>1.984</v>
      </c>
      <c r="T18" s="42">
        <v>2.9699999999999998</v>
      </c>
      <c r="U18" s="42">
        <v>3.948</v>
      </c>
      <c r="V18" s="42">
        <v>4.9210000000000003</v>
      </c>
      <c r="W18" s="42">
        <v>5.8920000000000003</v>
      </c>
      <c r="X18" s="42">
        <v>6.8550000000000004</v>
      </c>
      <c r="Y18" s="42">
        <v>7.8130000000000006</v>
      </c>
      <c r="Z18" s="42">
        <v>8.7609999999999992</v>
      </c>
      <c r="AA18" s="42">
        <v>9.7119999999999997</v>
      </c>
      <c r="AB18" s="42">
        <v>10.654</v>
      </c>
      <c r="AC18" s="42">
        <v>11.59</v>
      </c>
      <c r="AD18" s="42">
        <v>12.516999999999999</v>
      </c>
      <c r="AE18" s="42">
        <v>13.446999999999999</v>
      </c>
      <c r="AF18" s="42">
        <v>14.366999999999999</v>
      </c>
      <c r="AG18" s="42">
        <v>15.282</v>
      </c>
      <c r="AH18" s="42">
        <v>16.192</v>
      </c>
      <c r="AI18" s="42">
        <v>17.096</v>
      </c>
      <c r="AJ18" s="42">
        <v>17.995000000000001</v>
      </c>
      <c r="AK18" s="42">
        <v>18.889000000000003</v>
      </c>
      <c r="AL18" s="42">
        <v>19.777000000000001</v>
      </c>
      <c r="AM18" s="42">
        <v>20.66</v>
      </c>
      <c r="AN18" s="42">
        <v>21.537000000000003</v>
      </c>
      <c r="AO18" s="42">
        <v>22.409000000000002</v>
      </c>
      <c r="AP18" s="42">
        <v>23.275000000000002</v>
      </c>
      <c r="AQ18" s="42">
        <v>24.135000000000002</v>
      </c>
      <c r="AR18" s="42">
        <v>24.989000000000001</v>
      </c>
      <c r="AS18" s="42">
        <v>25.838000000000001</v>
      </c>
      <c r="AT18" s="42">
        <v>26.681000000000001</v>
      </c>
      <c r="AU18" s="42">
        <v>27.516999999999999</v>
      </c>
      <c r="AV18" s="42">
        <v>28.347000000000001</v>
      </c>
      <c r="AW18" s="42">
        <v>29.171000000000003</v>
      </c>
      <c r="AX18" s="42">
        <v>29.988</v>
      </c>
      <c r="AY18" s="42">
        <v>30.794</v>
      </c>
      <c r="AZ18" s="42">
        <v>31.601000000000003</v>
      </c>
      <c r="BA18" s="42">
        <v>32.396999999999998</v>
      </c>
      <c r="BB18" s="42">
        <v>33.186</v>
      </c>
      <c r="BC18" s="42">
        <v>33.966999999999999</v>
      </c>
      <c r="BD18" s="42">
        <v>34.737000000000002</v>
      </c>
      <c r="BE18" s="42">
        <v>35.504999999999995</v>
      </c>
      <c r="BF18" s="42">
        <v>36.260999999999996</v>
      </c>
      <c r="BG18" s="42">
        <v>37.007999999999996</v>
      </c>
      <c r="BH18" s="42">
        <v>37.744</v>
      </c>
      <c r="BI18" s="42">
        <v>38.472000000000001</v>
      </c>
      <c r="BJ18" s="42">
        <v>39.19</v>
      </c>
      <c r="BK18" s="42">
        <v>39.898000000000003</v>
      </c>
      <c r="BL18" s="42">
        <v>40.594000000000001</v>
      </c>
      <c r="BM18" s="42">
        <v>41.279000000000003</v>
      </c>
      <c r="BN18" s="42">
        <v>41.951000000000001</v>
      </c>
      <c r="BO18" s="42">
        <v>42.610999999999997</v>
      </c>
      <c r="BP18" s="42">
        <v>43.258000000000003</v>
      </c>
      <c r="BQ18" s="42">
        <v>43.890999999999998</v>
      </c>
      <c r="BR18" s="42">
        <v>44.51</v>
      </c>
      <c r="BS18" s="42">
        <v>45.111999999999995</v>
      </c>
      <c r="BT18" s="42">
        <v>45.701999999999998</v>
      </c>
      <c r="BU18" s="42">
        <v>46.275999999999996</v>
      </c>
      <c r="BV18" s="42">
        <v>46.835000000000001</v>
      </c>
      <c r="BW18" s="42">
        <v>47.376999999999995</v>
      </c>
      <c r="BX18" s="42">
        <v>47.902000000000001</v>
      </c>
      <c r="BY18" s="42">
        <v>48.408999999999999</v>
      </c>
      <c r="BZ18" s="42">
        <v>48.897999999999996</v>
      </c>
      <c r="CA18" s="42">
        <v>49.366999999999997</v>
      </c>
      <c r="CB18" s="42">
        <v>49.815999999999995</v>
      </c>
      <c r="CC18" s="42">
        <v>50.242999999999995</v>
      </c>
      <c r="CD18" s="42">
        <v>50.647999999999996</v>
      </c>
      <c r="CE18" s="42">
        <v>51.03</v>
      </c>
      <c r="CF18" s="42">
        <v>51.387999999999998</v>
      </c>
      <c r="CG18" s="42">
        <v>51.72</v>
      </c>
      <c r="CH18" s="42">
        <v>52.025999999999996</v>
      </c>
      <c r="CI18" s="42">
        <v>52.303999999999995</v>
      </c>
      <c r="CJ18" s="42">
        <v>52.553999999999995</v>
      </c>
      <c r="CK18" s="42">
        <v>52.775999999999996</v>
      </c>
      <c r="CL18" s="42">
        <v>52.969000000000001</v>
      </c>
      <c r="CM18" s="42">
        <v>53.134</v>
      </c>
      <c r="CN18" s="42">
        <v>53.271999999999998</v>
      </c>
      <c r="CO18" s="42">
        <v>53.384</v>
      </c>
      <c r="CP18" s="42">
        <v>53.472999999999999</v>
      </c>
      <c r="CQ18" s="42">
        <v>53.541999999999994</v>
      </c>
      <c r="CR18" s="42">
        <v>53.594000000000001</v>
      </c>
      <c r="CS18" s="42">
        <v>53.631</v>
      </c>
      <c r="CT18" s="42">
        <v>53.656999999999996</v>
      </c>
      <c r="CU18" s="42">
        <v>53.674999999999997</v>
      </c>
      <c r="CV18" s="42">
        <v>53.686999999999998</v>
      </c>
      <c r="CW18" s="42">
        <v>53.695</v>
      </c>
      <c r="CX18" s="42">
        <v>53.699999999999996</v>
      </c>
      <c r="CY18" s="42">
        <v>53.702999999999996</v>
      </c>
      <c r="CZ18" s="42">
        <v>53.704999999999998</v>
      </c>
      <c r="DA18" s="42">
        <v>53.715000000000003</v>
      </c>
      <c r="DB18" s="41"/>
      <c r="DC18" s="41"/>
      <c r="DD18" s="41"/>
    </row>
    <row r="19" spans="1:108" x14ac:dyDescent="0.25">
      <c r="A19" s="18">
        <v>17</v>
      </c>
      <c r="B19" s="42"/>
      <c r="C19" s="42"/>
      <c r="D19" s="42"/>
      <c r="E19" s="42"/>
      <c r="F19" s="42"/>
      <c r="G19" s="42"/>
      <c r="H19" s="42"/>
      <c r="I19" s="42"/>
      <c r="J19" s="42"/>
      <c r="K19" s="42"/>
      <c r="L19" s="42"/>
      <c r="M19" s="42"/>
      <c r="N19" s="42"/>
      <c r="O19" s="42"/>
      <c r="P19" s="42"/>
      <c r="Q19" s="42"/>
      <c r="R19" s="42"/>
      <c r="S19" s="42">
        <v>0.995</v>
      </c>
      <c r="T19" s="42">
        <v>1.9849999999999999</v>
      </c>
      <c r="U19" s="42">
        <v>2.968</v>
      </c>
      <c r="V19" s="42">
        <v>3.9470000000000001</v>
      </c>
      <c r="W19" s="42">
        <v>4.9220000000000006</v>
      </c>
      <c r="X19" s="42">
        <v>5.8900000000000006</v>
      </c>
      <c r="Y19" s="42">
        <v>6.8530000000000006</v>
      </c>
      <c r="Z19" s="42">
        <v>7.8070000000000004</v>
      </c>
      <c r="AA19" s="42">
        <v>8.7619999999999987</v>
      </c>
      <c r="AB19" s="42">
        <v>9.7089999999999996</v>
      </c>
      <c r="AC19" s="42">
        <v>10.649999999999999</v>
      </c>
      <c r="AD19" s="42">
        <v>11.582000000000001</v>
      </c>
      <c r="AE19" s="42">
        <v>12.516999999999999</v>
      </c>
      <c r="AF19" s="42">
        <v>13.442</v>
      </c>
      <c r="AG19" s="42">
        <v>14.362</v>
      </c>
      <c r="AH19" s="42">
        <v>15.276999999999999</v>
      </c>
      <c r="AI19" s="42">
        <v>16.186</v>
      </c>
      <c r="AJ19" s="42">
        <v>17.09</v>
      </c>
      <c r="AK19" s="42">
        <v>17.988</v>
      </c>
      <c r="AL19" s="42">
        <v>18.881</v>
      </c>
      <c r="AM19" s="42">
        <v>19.768000000000001</v>
      </c>
      <c r="AN19" s="42">
        <v>20.650000000000002</v>
      </c>
      <c r="AO19" s="42">
        <v>21.526</v>
      </c>
      <c r="AP19" s="42">
        <v>22.396000000000001</v>
      </c>
      <c r="AQ19" s="42">
        <v>23.261000000000003</v>
      </c>
      <c r="AR19" s="42">
        <v>24.12</v>
      </c>
      <c r="AS19" s="42">
        <v>24.973000000000003</v>
      </c>
      <c r="AT19" s="42">
        <v>25.82</v>
      </c>
      <c r="AU19" s="42">
        <v>26.661000000000001</v>
      </c>
      <c r="AV19" s="42">
        <v>27.496000000000002</v>
      </c>
      <c r="AW19" s="42">
        <v>28.324000000000002</v>
      </c>
      <c r="AX19" s="42">
        <v>29.146000000000001</v>
      </c>
      <c r="AY19" s="42">
        <v>29.954000000000001</v>
      </c>
      <c r="AZ19" s="42">
        <v>30.769000000000002</v>
      </c>
      <c r="BA19" s="42">
        <v>31.569000000000003</v>
      </c>
      <c r="BB19" s="42">
        <v>32.361999999999995</v>
      </c>
      <c r="BC19" s="42">
        <v>33.146999999999998</v>
      </c>
      <c r="BD19" s="42">
        <v>33.918999999999997</v>
      </c>
      <c r="BE19" s="42">
        <v>34.692999999999998</v>
      </c>
      <c r="BF19" s="42">
        <v>35.452999999999996</v>
      </c>
      <c r="BG19" s="42">
        <v>36.204000000000001</v>
      </c>
      <c r="BH19" s="42">
        <v>36.941000000000003</v>
      </c>
      <c r="BI19" s="42">
        <v>37.673000000000002</v>
      </c>
      <c r="BJ19" s="42">
        <v>38.395000000000003</v>
      </c>
      <c r="BK19" s="42">
        <v>39.106000000000002</v>
      </c>
      <c r="BL19" s="42">
        <v>39.805999999999997</v>
      </c>
      <c r="BM19" s="42">
        <v>40.494</v>
      </c>
      <c r="BN19" s="42">
        <v>41.17</v>
      </c>
      <c r="BO19" s="42">
        <v>41.834000000000003</v>
      </c>
      <c r="BP19" s="42">
        <v>42.484000000000002</v>
      </c>
      <c r="BQ19" s="42">
        <v>43.12</v>
      </c>
      <c r="BR19" s="42">
        <v>43.741999999999997</v>
      </c>
      <c r="BS19" s="42">
        <v>44.353999999999999</v>
      </c>
      <c r="BT19" s="42">
        <v>44.946999999999996</v>
      </c>
      <c r="BU19" s="42">
        <v>45.524000000000001</v>
      </c>
      <c r="BV19" s="42">
        <v>46.085000000000001</v>
      </c>
      <c r="BW19" s="42">
        <v>46.629999999999995</v>
      </c>
      <c r="BX19" s="42">
        <v>47.157999999999994</v>
      </c>
      <c r="BY19" s="42">
        <v>47.667999999999999</v>
      </c>
      <c r="BZ19" s="42">
        <v>48.158999999999999</v>
      </c>
      <c r="CA19" s="42">
        <v>48.631</v>
      </c>
      <c r="CB19" s="42">
        <v>49.082000000000001</v>
      </c>
      <c r="CC19" s="42">
        <v>49.512</v>
      </c>
      <c r="CD19" s="42">
        <v>49.918999999999997</v>
      </c>
      <c r="CE19" s="42">
        <v>50.302999999999997</v>
      </c>
      <c r="CF19" s="42">
        <v>50.662999999999997</v>
      </c>
      <c r="CG19" s="42">
        <v>50.997</v>
      </c>
      <c r="CH19" s="42">
        <v>51.303999999999995</v>
      </c>
      <c r="CI19" s="42">
        <v>51.583999999999996</v>
      </c>
      <c r="CJ19" s="42">
        <v>51.835999999999999</v>
      </c>
      <c r="CK19" s="42">
        <v>52.058999999999997</v>
      </c>
      <c r="CL19" s="42">
        <v>52.253</v>
      </c>
      <c r="CM19" s="42">
        <v>52.418999999999997</v>
      </c>
      <c r="CN19" s="42">
        <v>52.556999999999995</v>
      </c>
      <c r="CO19" s="42">
        <v>52.669999999999995</v>
      </c>
      <c r="CP19" s="42">
        <v>52.76</v>
      </c>
      <c r="CQ19" s="42">
        <v>52.829000000000001</v>
      </c>
      <c r="CR19" s="42">
        <v>52.881</v>
      </c>
      <c r="CS19" s="42">
        <v>52.918999999999997</v>
      </c>
      <c r="CT19" s="42">
        <v>52.945</v>
      </c>
      <c r="CU19" s="42">
        <v>52.963000000000001</v>
      </c>
      <c r="CV19" s="42">
        <v>52.974999999999994</v>
      </c>
      <c r="CW19" s="42">
        <v>52.982999999999997</v>
      </c>
      <c r="CX19" s="42">
        <v>52.988</v>
      </c>
      <c r="CY19" s="42">
        <v>52.991</v>
      </c>
      <c r="CZ19" s="42">
        <v>52.992999999999995</v>
      </c>
      <c r="DA19" s="42">
        <v>52.996000000000002</v>
      </c>
      <c r="DB19" s="41"/>
      <c r="DC19" s="41"/>
      <c r="DD19" s="41"/>
    </row>
    <row r="20" spans="1:108" x14ac:dyDescent="0.25">
      <c r="A20" s="18">
        <v>18</v>
      </c>
      <c r="B20" s="42"/>
      <c r="C20" s="42"/>
      <c r="D20" s="42"/>
      <c r="E20" s="42"/>
      <c r="F20" s="42"/>
      <c r="G20" s="42"/>
      <c r="H20" s="42"/>
      <c r="I20" s="42"/>
      <c r="J20" s="42"/>
      <c r="K20" s="42"/>
      <c r="L20" s="42"/>
      <c r="M20" s="42"/>
      <c r="N20" s="42"/>
      <c r="O20" s="42"/>
      <c r="P20" s="42"/>
      <c r="Q20" s="42"/>
      <c r="R20" s="42"/>
      <c r="S20" s="42"/>
      <c r="T20" s="42">
        <v>0.995</v>
      </c>
      <c r="U20" s="42">
        <v>1.984</v>
      </c>
      <c r="V20" s="42">
        <v>2.968</v>
      </c>
      <c r="W20" s="42">
        <v>3.948</v>
      </c>
      <c r="X20" s="42">
        <v>4.9210000000000003</v>
      </c>
      <c r="Y20" s="42">
        <v>5.8890000000000002</v>
      </c>
      <c r="Z20" s="42">
        <v>6.8479999999999999</v>
      </c>
      <c r="AA20" s="42">
        <v>7.8080000000000007</v>
      </c>
      <c r="AB20" s="42">
        <v>8.76</v>
      </c>
      <c r="AC20" s="42">
        <v>9.7059999999999995</v>
      </c>
      <c r="AD20" s="42">
        <v>10.643000000000001</v>
      </c>
      <c r="AE20" s="42">
        <v>11.583</v>
      </c>
      <c r="AF20" s="42">
        <v>12.513</v>
      </c>
      <c r="AG20" s="42">
        <v>13.437999999999999</v>
      </c>
      <c r="AH20" s="42">
        <v>14.356999999999999</v>
      </c>
      <c r="AI20" s="42">
        <v>15.270999999999999</v>
      </c>
      <c r="AJ20" s="42">
        <v>16.18</v>
      </c>
      <c r="AK20" s="42">
        <v>17.083000000000002</v>
      </c>
      <c r="AL20" s="42">
        <v>17.981000000000002</v>
      </c>
      <c r="AM20" s="42">
        <v>18.873000000000001</v>
      </c>
      <c r="AN20" s="42">
        <v>19.759</v>
      </c>
      <c r="AO20" s="42">
        <v>20.64</v>
      </c>
      <c r="AP20" s="42">
        <v>21.515000000000001</v>
      </c>
      <c r="AQ20" s="42">
        <v>22.384</v>
      </c>
      <c r="AR20" s="42">
        <v>23.247</v>
      </c>
      <c r="AS20" s="42">
        <v>24.104000000000003</v>
      </c>
      <c r="AT20" s="42">
        <v>24.955000000000002</v>
      </c>
      <c r="AU20" s="42">
        <v>25.8</v>
      </c>
      <c r="AV20" s="42">
        <v>26.639000000000003</v>
      </c>
      <c r="AW20" s="42">
        <v>27.471</v>
      </c>
      <c r="AX20" s="42">
        <v>28.297000000000001</v>
      </c>
      <c r="AY20" s="42">
        <v>29.111999999999998</v>
      </c>
      <c r="AZ20" s="42">
        <v>29.928000000000001</v>
      </c>
      <c r="BA20" s="42">
        <v>30.733000000000001</v>
      </c>
      <c r="BB20" s="42">
        <v>31.53</v>
      </c>
      <c r="BC20" s="42">
        <v>32.318999999999996</v>
      </c>
      <c r="BD20" s="42">
        <v>33.097000000000001</v>
      </c>
      <c r="BE20" s="42">
        <v>33.872999999999998</v>
      </c>
      <c r="BF20" s="42">
        <v>34.637</v>
      </c>
      <c r="BG20" s="42">
        <v>35.391999999999996</v>
      </c>
      <c r="BH20" s="42">
        <v>36.136000000000003</v>
      </c>
      <c r="BI20" s="42">
        <v>36.872</v>
      </c>
      <c r="BJ20" s="42">
        <v>37.597999999999999</v>
      </c>
      <c r="BK20" s="42">
        <v>38.313000000000002</v>
      </c>
      <c r="BL20" s="42">
        <v>39.015999999999998</v>
      </c>
      <c r="BM20" s="42">
        <v>39.707999999999998</v>
      </c>
      <c r="BN20" s="42">
        <v>40.387</v>
      </c>
      <c r="BO20" s="42">
        <v>41.054000000000002</v>
      </c>
      <c r="BP20" s="42">
        <v>41.707999999999998</v>
      </c>
      <c r="BQ20" s="42">
        <v>42.347000000000001</v>
      </c>
      <c r="BR20" s="42">
        <v>42.972999999999999</v>
      </c>
      <c r="BS20" s="42">
        <v>43.58</v>
      </c>
      <c r="BT20" s="42">
        <v>44.175999999999995</v>
      </c>
      <c r="BU20" s="42">
        <v>44.756</v>
      </c>
      <c r="BV20" s="42">
        <v>45.32</v>
      </c>
      <c r="BW20" s="42">
        <v>45.867999999999995</v>
      </c>
      <c r="BX20" s="42">
        <v>46.399000000000001</v>
      </c>
      <c r="BY20" s="42">
        <v>46.911999999999999</v>
      </c>
      <c r="BZ20" s="42">
        <v>47.405999999999999</v>
      </c>
      <c r="CA20" s="42">
        <v>47.879999999999995</v>
      </c>
      <c r="CB20" s="42">
        <v>48.333999999999996</v>
      </c>
      <c r="CC20" s="42">
        <v>48.765999999999998</v>
      </c>
      <c r="CD20" s="42">
        <v>49.174999999999997</v>
      </c>
      <c r="CE20" s="42">
        <v>49.561</v>
      </c>
      <c r="CF20" s="42">
        <v>49.922999999999995</v>
      </c>
      <c r="CG20" s="42">
        <v>50.259</v>
      </c>
      <c r="CH20" s="42">
        <v>50.567999999999998</v>
      </c>
      <c r="CI20" s="42">
        <v>50.848999999999997</v>
      </c>
      <c r="CJ20" s="42">
        <v>51.101999999999997</v>
      </c>
      <c r="CK20" s="42">
        <v>51.326000000000001</v>
      </c>
      <c r="CL20" s="42">
        <v>51.521000000000001</v>
      </c>
      <c r="CM20" s="42">
        <v>51.686999999999998</v>
      </c>
      <c r="CN20" s="42">
        <v>51.826000000000001</v>
      </c>
      <c r="CO20" s="42">
        <v>51.94</v>
      </c>
      <c r="CP20" s="42">
        <v>52.03</v>
      </c>
      <c r="CQ20" s="42">
        <v>52.099999999999994</v>
      </c>
      <c r="CR20" s="42">
        <v>52.152000000000001</v>
      </c>
      <c r="CS20" s="42">
        <v>52.19</v>
      </c>
      <c r="CT20" s="42">
        <v>52.216000000000001</v>
      </c>
      <c r="CU20" s="42">
        <v>52.233999999999995</v>
      </c>
      <c r="CV20" s="42">
        <v>52.245999999999995</v>
      </c>
      <c r="CW20" s="42">
        <v>52.253999999999998</v>
      </c>
      <c r="CX20" s="42">
        <v>52.259</v>
      </c>
      <c r="CY20" s="42">
        <v>52.262</v>
      </c>
      <c r="CZ20" s="42">
        <v>52.263999999999996</v>
      </c>
      <c r="DA20" s="42">
        <v>52.274999999999999</v>
      </c>
      <c r="DB20" s="41"/>
      <c r="DC20" s="41"/>
      <c r="DD20" s="41"/>
    </row>
    <row r="21" spans="1:108"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1.984</v>
      </c>
      <c r="W21" s="42">
        <v>2.9689999999999999</v>
      </c>
      <c r="X21" s="42">
        <v>3.948</v>
      </c>
      <c r="Y21" s="42">
        <v>4.9210000000000003</v>
      </c>
      <c r="Z21" s="42">
        <v>5.8849999999999998</v>
      </c>
      <c r="AA21" s="42">
        <v>6.851</v>
      </c>
      <c r="AB21" s="42">
        <v>7.8080000000000007</v>
      </c>
      <c r="AC21" s="42">
        <v>8.7589999999999986</v>
      </c>
      <c r="AD21" s="42">
        <v>9.6999999999999993</v>
      </c>
      <c r="AE21" s="42">
        <v>10.645999999999999</v>
      </c>
      <c r="AF21" s="42">
        <v>11.581</v>
      </c>
      <c r="AG21" s="42">
        <v>12.510999999999999</v>
      </c>
      <c r="AH21" s="42">
        <v>13.434999999999999</v>
      </c>
      <c r="AI21" s="42">
        <v>14.353999999999999</v>
      </c>
      <c r="AJ21" s="42">
        <v>15.266999999999999</v>
      </c>
      <c r="AK21" s="42">
        <v>16.175000000000001</v>
      </c>
      <c r="AL21" s="42">
        <v>17.077000000000002</v>
      </c>
      <c r="AM21" s="42">
        <v>17.974</v>
      </c>
      <c r="AN21" s="42">
        <v>18.865000000000002</v>
      </c>
      <c r="AO21" s="42">
        <v>19.75</v>
      </c>
      <c r="AP21" s="42">
        <v>20.630000000000003</v>
      </c>
      <c r="AQ21" s="42">
        <v>21.504000000000001</v>
      </c>
      <c r="AR21" s="42">
        <v>22.372</v>
      </c>
      <c r="AS21" s="42">
        <v>23.234000000000002</v>
      </c>
      <c r="AT21" s="42">
        <v>24.09</v>
      </c>
      <c r="AU21" s="42">
        <v>24.94</v>
      </c>
      <c r="AV21" s="42">
        <v>25.783000000000001</v>
      </c>
      <c r="AW21" s="42">
        <v>26.62</v>
      </c>
      <c r="AX21" s="42">
        <v>27.450000000000003</v>
      </c>
      <c r="AY21" s="42">
        <v>28.268999999999998</v>
      </c>
      <c r="AZ21" s="42">
        <v>29.089000000000002</v>
      </c>
      <c r="BA21" s="42">
        <v>29.898</v>
      </c>
      <c r="BB21" s="42">
        <v>30.699000000000002</v>
      </c>
      <c r="BC21" s="42">
        <v>31.492000000000001</v>
      </c>
      <c r="BD21" s="42">
        <v>32.276000000000003</v>
      </c>
      <c r="BE21" s="42">
        <v>33.053999999999995</v>
      </c>
      <c r="BF21" s="42">
        <v>33.821999999999996</v>
      </c>
      <c r="BG21" s="42">
        <v>34.580999999999996</v>
      </c>
      <c r="BH21" s="42">
        <v>35.33</v>
      </c>
      <c r="BI21" s="42">
        <v>36.07</v>
      </c>
      <c r="BJ21" s="42">
        <v>36.799999999999997</v>
      </c>
      <c r="BK21" s="42">
        <v>37.518999999999998</v>
      </c>
      <c r="BL21" s="42">
        <v>38.225999999999999</v>
      </c>
      <c r="BM21" s="42">
        <v>38.921999999999997</v>
      </c>
      <c r="BN21" s="42">
        <v>39.604999999999997</v>
      </c>
      <c r="BO21" s="42">
        <v>40.274999999999999</v>
      </c>
      <c r="BP21" s="42">
        <v>40.932000000000002</v>
      </c>
      <c r="BQ21" s="42">
        <v>41.575000000000003</v>
      </c>
      <c r="BR21" s="42">
        <v>42.204999999999998</v>
      </c>
      <c r="BS21" s="42">
        <v>42.814999999999998</v>
      </c>
      <c r="BT21" s="42">
        <v>43.413999999999994</v>
      </c>
      <c r="BU21" s="42">
        <v>43.997</v>
      </c>
      <c r="BV21" s="42">
        <v>44.564</v>
      </c>
      <c r="BW21" s="42">
        <v>45.114999999999995</v>
      </c>
      <c r="BX21" s="42">
        <v>45.647999999999996</v>
      </c>
      <c r="BY21" s="42">
        <v>46.162999999999997</v>
      </c>
      <c r="BZ21" s="42">
        <v>46.658999999999999</v>
      </c>
      <c r="CA21" s="42">
        <v>47.135999999999996</v>
      </c>
      <c r="CB21" s="42">
        <v>47.591999999999999</v>
      </c>
      <c r="CC21" s="42">
        <v>48.025999999999996</v>
      </c>
      <c r="CD21" s="42">
        <v>48.437999999999995</v>
      </c>
      <c r="CE21" s="42">
        <v>48.826000000000001</v>
      </c>
      <c r="CF21" s="42">
        <v>49.19</v>
      </c>
      <c r="CG21" s="42">
        <v>49.527999999999999</v>
      </c>
      <c r="CH21" s="42">
        <v>49.838999999999999</v>
      </c>
      <c r="CI21" s="42">
        <v>50.122</v>
      </c>
      <c r="CJ21" s="42">
        <v>50.375999999999998</v>
      </c>
      <c r="CK21" s="42">
        <v>50.600999999999999</v>
      </c>
      <c r="CL21" s="42">
        <v>50.796999999999997</v>
      </c>
      <c r="CM21" s="42">
        <v>50.963999999999999</v>
      </c>
      <c r="CN21" s="42">
        <v>51.103999999999999</v>
      </c>
      <c r="CO21" s="42">
        <v>51.217999999999996</v>
      </c>
      <c r="CP21" s="42">
        <v>51.308999999999997</v>
      </c>
      <c r="CQ21" s="42">
        <v>51.378999999999998</v>
      </c>
      <c r="CR21" s="42">
        <v>51.430999999999997</v>
      </c>
      <c r="CS21" s="42">
        <v>51.469000000000001</v>
      </c>
      <c r="CT21" s="42">
        <v>51.495999999999995</v>
      </c>
      <c r="CU21" s="42">
        <v>51.513999999999996</v>
      </c>
      <c r="CV21" s="42">
        <v>51.525999999999996</v>
      </c>
      <c r="CW21" s="42">
        <v>51.533999999999999</v>
      </c>
      <c r="CX21" s="42">
        <v>51.538999999999994</v>
      </c>
      <c r="CY21" s="42">
        <v>51.541999999999994</v>
      </c>
      <c r="CZ21" s="42">
        <v>51.543999999999997</v>
      </c>
      <c r="DA21" s="42">
        <v>51.555999999999997</v>
      </c>
      <c r="DB21" s="41"/>
      <c r="DC21" s="41"/>
      <c r="DD21" s="41"/>
    </row>
    <row r="22" spans="1:108"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v>
      </c>
      <c r="X22" s="42">
        <v>2.968</v>
      </c>
      <c r="Y22" s="42">
        <v>3.9459999999999997</v>
      </c>
      <c r="Z22" s="42">
        <v>4.9180000000000001</v>
      </c>
      <c r="AA22" s="42">
        <v>5.8870000000000005</v>
      </c>
      <c r="AB22" s="42">
        <v>6.8490000000000002</v>
      </c>
      <c r="AC22" s="42">
        <v>7.806</v>
      </c>
      <c r="AD22" s="42">
        <v>8.7539999999999996</v>
      </c>
      <c r="AE22" s="42">
        <v>9.7029999999999994</v>
      </c>
      <c r="AF22" s="42">
        <v>10.642999999999999</v>
      </c>
      <c r="AG22" s="42">
        <v>11.577999999999999</v>
      </c>
      <c r="AH22" s="42">
        <v>12.507</v>
      </c>
      <c r="AI22" s="42">
        <v>13.430999999999999</v>
      </c>
      <c r="AJ22" s="42">
        <v>14.349</v>
      </c>
      <c r="AK22" s="42">
        <v>15.261999999999999</v>
      </c>
      <c r="AL22" s="42">
        <v>16.169</v>
      </c>
      <c r="AM22" s="42">
        <v>17.071000000000002</v>
      </c>
      <c r="AN22" s="42">
        <v>17.967000000000002</v>
      </c>
      <c r="AO22" s="42">
        <v>18.857000000000003</v>
      </c>
      <c r="AP22" s="42">
        <v>19.742000000000001</v>
      </c>
      <c r="AQ22" s="42">
        <v>20.621000000000002</v>
      </c>
      <c r="AR22" s="42">
        <v>21.494</v>
      </c>
      <c r="AS22" s="42">
        <v>22.361000000000001</v>
      </c>
      <c r="AT22" s="42">
        <v>23.222000000000001</v>
      </c>
      <c r="AU22" s="42">
        <v>24.076000000000001</v>
      </c>
      <c r="AV22" s="42">
        <v>24.923999999999999</v>
      </c>
      <c r="AW22" s="42">
        <v>25.766000000000002</v>
      </c>
      <c r="AX22" s="42">
        <v>26.601000000000003</v>
      </c>
      <c r="AY22" s="42">
        <v>27.423999999999999</v>
      </c>
      <c r="AZ22" s="42">
        <v>28.25</v>
      </c>
      <c r="BA22" s="42">
        <v>29.063000000000002</v>
      </c>
      <c r="BB22" s="42">
        <v>29.869</v>
      </c>
      <c r="BC22" s="42">
        <v>30.667000000000002</v>
      </c>
      <c r="BD22" s="42">
        <v>31.452999999999999</v>
      </c>
      <c r="BE22" s="42">
        <v>32.238</v>
      </c>
      <c r="BF22" s="42">
        <v>33.01</v>
      </c>
      <c r="BG22" s="42">
        <v>33.772999999999996</v>
      </c>
      <c r="BH22" s="42">
        <v>34.524999999999999</v>
      </c>
      <c r="BI22" s="42">
        <v>35.268999999999998</v>
      </c>
      <c r="BJ22" s="42">
        <v>36.002000000000002</v>
      </c>
      <c r="BK22" s="42">
        <v>36.725000000000001</v>
      </c>
      <c r="BL22" s="42">
        <v>37.436</v>
      </c>
      <c r="BM22" s="42">
        <v>38.136000000000003</v>
      </c>
      <c r="BN22" s="42">
        <v>38.823</v>
      </c>
      <c r="BO22" s="42">
        <v>39.497</v>
      </c>
      <c r="BP22" s="42">
        <v>40.156999999999996</v>
      </c>
      <c r="BQ22" s="42">
        <v>40.804000000000002</v>
      </c>
      <c r="BR22" s="42">
        <v>41.436</v>
      </c>
      <c r="BS22" s="42">
        <v>42.052</v>
      </c>
      <c r="BT22" s="42">
        <v>42.653999999999996</v>
      </c>
      <c r="BU22" s="42">
        <v>43.241</v>
      </c>
      <c r="BV22" s="42">
        <v>43.811999999999998</v>
      </c>
      <c r="BW22" s="42">
        <v>44.366</v>
      </c>
      <c r="BX22" s="42">
        <v>44.902000000000001</v>
      </c>
      <c r="BY22" s="42">
        <v>45.419999999999995</v>
      </c>
      <c r="BZ22" s="42">
        <v>45.918999999999997</v>
      </c>
      <c r="CA22" s="42">
        <v>46.397999999999996</v>
      </c>
      <c r="CB22" s="42">
        <v>46.856999999999999</v>
      </c>
      <c r="CC22" s="42">
        <v>47.293999999999997</v>
      </c>
      <c r="CD22" s="42">
        <v>47.707999999999998</v>
      </c>
      <c r="CE22" s="42">
        <v>48.097999999999999</v>
      </c>
      <c r="CF22" s="42">
        <v>48.463999999999999</v>
      </c>
      <c r="CG22" s="42">
        <v>48.803999999999995</v>
      </c>
      <c r="CH22" s="42">
        <v>49.116</v>
      </c>
      <c r="CI22" s="42">
        <v>49.4</v>
      </c>
      <c r="CJ22" s="42">
        <v>49.655999999999999</v>
      </c>
      <c r="CK22" s="42">
        <v>49.881999999999998</v>
      </c>
      <c r="CL22" s="42">
        <v>50.079000000000001</v>
      </c>
      <c r="CM22" s="42">
        <v>50.247</v>
      </c>
      <c r="CN22" s="42">
        <v>50.387999999999998</v>
      </c>
      <c r="CO22" s="42">
        <v>50.503</v>
      </c>
      <c r="CP22" s="42">
        <v>50.594000000000001</v>
      </c>
      <c r="CQ22" s="42">
        <v>50.663999999999994</v>
      </c>
      <c r="CR22" s="42">
        <v>50.716999999999999</v>
      </c>
      <c r="CS22" s="42">
        <v>50.754999999999995</v>
      </c>
      <c r="CT22" s="42">
        <v>50.781999999999996</v>
      </c>
      <c r="CU22" s="42">
        <v>50.8</v>
      </c>
      <c r="CV22" s="42">
        <v>50.811999999999998</v>
      </c>
      <c r="CW22" s="42">
        <v>50.82</v>
      </c>
      <c r="CX22" s="42">
        <v>50.824999999999996</v>
      </c>
      <c r="CY22" s="42">
        <v>50.827999999999996</v>
      </c>
      <c r="CZ22" s="42">
        <v>50.83</v>
      </c>
      <c r="DA22" s="42">
        <v>50.84</v>
      </c>
      <c r="DB22" s="41"/>
      <c r="DC22" s="41"/>
      <c r="DD22" s="41"/>
    </row>
    <row r="23" spans="1:108"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v>
      </c>
      <c r="Y23" s="42">
        <v>2.968</v>
      </c>
      <c r="Z23" s="42">
        <v>3.9449999999999998</v>
      </c>
      <c r="AA23" s="42">
        <v>4.9190000000000005</v>
      </c>
      <c r="AB23" s="42">
        <v>5.8860000000000001</v>
      </c>
      <c r="AC23" s="42">
        <v>6.8480000000000008</v>
      </c>
      <c r="AD23" s="42">
        <v>7.8019999999999996</v>
      </c>
      <c r="AE23" s="42">
        <v>8.754999999999999</v>
      </c>
      <c r="AF23" s="42">
        <v>9.7009999999999987</v>
      </c>
      <c r="AG23" s="42">
        <v>10.641</v>
      </c>
      <c r="AH23" s="42">
        <v>11.575999999999999</v>
      </c>
      <c r="AI23" s="42">
        <v>12.504999999999999</v>
      </c>
      <c r="AJ23" s="42">
        <v>13.429</v>
      </c>
      <c r="AK23" s="42">
        <v>14.347</v>
      </c>
      <c r="AL23" s="42">
        <v>15.258999999999999</v>
      </c>
      <c r="AM23" s="42">
        <v>16.166</v>
      </c>
      <c r="AN23" s="42">
        <v>17.067</v>
      </c>
      <c r="AO23" s="42">
        <v>17.962</v>
      </c>
      <c r="AP23" s="42">
        <v>18.852</v>
      </c>
      <c r="AQ23" s="42">
        <v>19.736000000000001</v>
      </c>
      <c r="AR23" s="42">
        <v>20.614000000000001</v>
      </c>
      <c r="AS23" s="42">
        <v>21.486000000000001</v>
      </c>
      <c r="AT23" s="42">
        <v>22.352</v>
      </c>
      <c r="AU23" s="42">
        <v>23.211000000000002</v>
      </c>
      <c r="AV23" s="42">
        <v>24.064</v>
      </c>
      <c r="AW23" s="42">
        <v>24.91</v>
      </c>
      <c r="AX23" s="42">
        <v>25.749000000000002</v>
      </c>
      <c r="AY23" s="42">
        <v>26.576000000000001</v>
      </c>
      <c r="AZ23" s="42">
        <v>27.407</v>
      </c>
      <c r="BA23" s="42">
        <v>28.225000000000001</v>
      </c>
      <c r="BB23" s="42">
        <v>29.035</v>
      </c>
      <c r="BC23" s="42">
        <v>29.837</v>
      </c>
      <c r="BD23" s="42">
        <v>30.626000000000001</v>
      </c>
      <c r="BE23" s="42">
        <v>31.417000000000002</v>
      </c>
      <c r="BF23" s="42">
        <v>32.193999999999996</v>
      </c>
      <c r="BG23" s="42">
        <v>32.960999999999999</v>
      </c>
      <c r="BH23" s="42">
        <v>33.715000000000003</v>
      </c>
      <c r="BI23" s="42">
        <v>34.463000000000001</v>
      </c>
      <c r="BJ23" s="42">
        <v>35.201000000000001</v>
      </c>
      <c r="BK23" s="42">
        <v>35.927999999999997</v>
      </c>
      <c r="BL23" s="42">
        <v>36.643000000000001</v>
      </c>
      <c r="BM23" s="42">
        <v>37.345999999999997</v>
      </c>
      <c r="BN23" s="42">
        <v>38.036999999999999</v>
      </c>
      <c r="BO23" s="42">
        <v>38.715000000000003</v>
      </c>
      <c r="BP23" s="42">
        <v>39.378999999999998</v>
      </c>
      <c r="BQ23" s="42">
        <v>40.029000000000003</v>
      </c>
      <c r="BR23" s="42">
        <v>40.664999999999999</v>
      </c>
      <c r="BS23" s="42">
        <v>41.285999999999994</v>
      </c>
      <c r="BT23" s="42">
        <v>41.891999999999996</v>
      </c>
      <c r="BU23" s="42">
        <v>42.481999999999999</v>
      </c>
      <c r="BV23" s="42">
        <v>43.055999999999997</v>
      </c>
      <c r="BW23" s="42">
        <v>43.613</v>
      </c>
      <c r="BX23" s="42">
        <v>44.152000000000001</v>
      </c>
      <c r="BY23" s="42">
        <v>44.672999999999995</v>
      </c>
      <c r="BZ23" s="42">
        <v>45.174999999999997</v>
      </c>
      <c r="CA23" s="42">
        <v>45.656999999999996</v>
      </c>
      <c r="CB23" s="42">
        <v>46.117999999999995</v>
      </c>
      <c r="CC23" s="42">
        <v>46.556999999999995</v>
      </c>
      <c r="CD23" s="42">
        <v>46.972999999999999</v>
      </c>
      <c r="CE23" s="42">
        <v>47.364999999999995</v>
      </c>
      <c r="CF23" s="42">
        <v>47.732999999999997</v>
      </c>
      <c r="CG23" s="42">
        <v>48.073999999999998</v>
      </c>
      <c r="CH23" s="42">
        <v>48.387999999999998</v>
      </c>
      <c r="CI23" s="42">
        <v>48.673999999999999</v>
      </c>
      <c r="CJ23" s="42">
        <v>48.930999999999997</v>
      </c>
      <c r="CK23" s="42">
        <v>49.158999999999999</v>
      </c>
      <c r="CL23" s="42">
        <v>49.356999999999999</v>
      </c>
      <c r="CM23" s="42">
        <v>49.525999999999996</v>
      </c>
      <c r="CN23" s="42">
        <v>49.666999999999994</v>
      </c>
      <c r="CO23" s="42">
        <v>49.782999999999994</v>
      </c>
      <c r="CP23" s="42">
        <v>49.875</v>
      </c>
      <c r="CQ23" s="42">
        <v>49.945999999999998</v>
      </c>
      <c r="CR23" s="42">
        <v>49.998999999999995</v>
      </c>
      <c r="CS23" s="42">
        <v>50.036999999999999</v>
      </c>
      <c r="CT23" s="42">
        <v>50.064</v>
      </c>
      <c r="CU23" s="42">
        <v>50.082000000000001</v>
      </c>
      <c r="CV23" s="42">
        <v>50.094000000000001</v>
      </c>
      <c r="CW23" s="42">
        <v>50.101999999999997</v>
      </c>
      <c r="CX23" s="42">
        <v>50.106999999999999</v>
      </c>
      <c r="CY23" s="42">
        <v>50.11</v>
      </c>
      <c r="CZ23" s="42">
        <v>50.111999999999995</v>
      </c>
      <c r="DA23" s="42">
        <v>50.12</v>
      </c>
      <c r="DB23" s="41"/>
      <c r="DC23" s="41"/>
      <c r="DD23" s="41"/>
    </row>
    <row r="24" spans="1:108"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v>
      </c>
      <c r="Z24" s="42">
        <v>2.9670000000000001</v>
      </c>
      <c r="AA24" s="42">
        <v>3.9459999999999997</v>
      </c>
      <c r="AB24" s="42">
        <v>4.9190000000000005</v>
      </c>
      <c r="AC24" s="42">
        <v>5.8860000000000001</v>
      </c>
      <c r="AD24" s="42">
        <v>6.8460000000000001</v>
      </c>
      <c r="AE24" s="42">
        <v>7.8040000000000003</v>
      </c>
      <c r="AF24" s="42">
        <v>8.754999999999999</v>
      </c>
      <c r="AG24" s="42">
        <v>9.6999999999999993</v>
      </c>
      <c r="AH24" s="42">
        <v>10.639999999999999</v>
      </c>
      <c r="AI24" s="42">
        <v>11.574</v>
      </c>
      <c r="AJ24" s="42">
        <v>12.503</v>
      </c>
      <c r="AK24" s="42">
        <v>13.426</v>
      </c>
      <c r="AL24" s="42">
        <v>14.343999999999999</v>
      </c>
      <c r="AM24" s="42">
        <v>15.256</v>
      </c>
      <c r="AN24" s="42">
        <v>16.162000000000003</v>
      </c>
      <c r="AO24" s="42">
        <v>17.062000000000001</v>
      </c>
      <c r="AP24" s="42">
        <v>17.957000000000001</v>
      </c>
      <c r="AQ24" s="42">
        <v>18.846</v>
      </c>
      <c r="AR24" s="42">
        <v>19.729000000000003</v>
      </c>
      <c r="AS24" s="42">
        <v>20.606000000000002</v>
      </c>
      <c r="AT24" s="42">
        <v>21.476000000000003</v>
      </c>
      <c r="AU24" s="42">
        <v>22.34</v>
      </c>
      <c r="AV24" s="42">
        <v>23.198</v>
      </c>
      <c r="AW24" s="42">
        <v>24.048999999999999</v>
      </c>
      <c r="AX24" s="42">
        <v>24.893000000000001</v>
      </c>
      <c r="AY24" s="42">
        <v>25.724</v>
      </c>
      <c r="AZ24" s="42">
        <v>26.560000000000002</v>
      </c>
      <c r="BA24" s="42">
        <v>27.383000000000003</v>
      </c>
      <c r="BB24" s="42">
        <v>28.198</v>
      </c>
      <c r="BC24" s="42">
        <v>29.005000000000003</v>
      </c>
      <c r="BD24" s="42">
        <v>29.797999999999998</v>
      </c>
      <c r="BE24" s="42">
        <v>30.593</v>
      </c>
      <c r="BF24" s="42">
        <v>31.374000000000002</v>
      </c>
      <c r="BG24" s="42">
        <v>32.146000000000001</v>
      </c>
      <c r="BH24" s="42">
        <v>32.902999999999999</v>
      </c>
      <c r="BI24" s="42">
        <v>33.655999999999999</v>
      </c>
      <c r="BJ24" s="42">
        <v>34.398000000000003</v>
      </c>
      <c r="BK24" s="42">
        <v>35.128</v>
      </c>
      <c r="BL24" s="42">
        <v>35.847999999999999</v>
      </c>
      <c r="BM24" s="42">
        <v>36.555</v>
      </c>
      <c r="BN24" s="42">
        <v>37.249000000000002</v>
      </c>
      <c r="BO24" s="42">
        <v>37.930999999999997</v>
      </c>
      <c r="BP24" s="42">
        <v>38.598999999999997</v>
      </c>
      <c r="BQ24" s="42">
        <v>39.253</v>
      </c>
      <c r="BR24" s="42">
        <v>39.892000000000003</v>
      </c>
      <c r="BS24" s="42">
        <v>40.516999999999996</v>
      </c>
      <c r="BT24" s="42">
        <v>41.125999999999998</v>
      </c>
      <c r="BU24" s="42">
        <v>41.719000000000001</v>
      </c>
      <c r="BV24" s="42">
        <v>42.295999999999999</v>
      </c>
      <c r="BW24" s="42">
        <v>42.855999999999995</v>
      </c>
      <c r="BX24" s="42">
        <v>43.397999999999996</v>
      </c>
      <c r="BY24" s="42">
        <v>43.921999999999997</v>
      </c>
      <c r="BZ24" s="42">
        <v>44.427</v>
      </c>
      <c r="CA24" s="42">
        <v>44.911999999999999</v>
      </c>
      <c r="CB24" s="42">
        <v>45.375999999999998</v>
      </c>
      <c r="CC24" s="42">
        <v>45.817999999999998</v>
      </c>
      <c r="CD24" s="42">
        <v>46.236999999999995</v>
      </c>
      <c r="CE24" s="42">
        <v>46.631999999999998</v>
      </c>
      <c r="CF24" s="42">
        <v>47.001999999999995</v>
      </c>
      <c r="CG24" s="42">
        <v>47.344999999999999</v>
      </c>
      <c r="CH24" s="42">
        <v>47.660999999999994</v>
      </c>
      <c r="CI24" s="42">
        <v>47.948999999999998</v>
      </c>
      <c r="CJ24" s="42">
        <v>48.207999999999998</v>
      </c>
      <c r="CK24" s="42">
        <v>48.436999999999998</v>
      </c>
      <c r="CL24" s="42">
        <v>48.635999999999996</v>
      </c>
      <c r="CM24" s="42">
        <v>48.805999999999997</v>
      </c>
      <c r="CN24" s="42">
        <v>48.948</v>
      </c>
      <c r="CO24" s="42">
        <v>49.064</v>
      </c>
      <c r="CP24" s="42">
        <v>49.155999999999999</v>
      </c>
      <c r="CQ24" s="42">
        <v>49.226999999999997</v>
      </c>
      <c r="CR24" s="42">
        <v>49.28</v>
      </c>
      <c r="CS24" s="42">
        <v>49.318999999999996</v>
      </c>
      <c r="CT24" s="42">
        <v>49.345999999999997</v>
      </c>
      <c r="CU24" s="42">
        <v>49.363999999999997</v>
      </c>
      <c r="CV24" s="42">
        <v>49.375999999999998</v>
      </c>
      <c r="CW24" s="42">
        <v>49.384</v>
      </c>
      <c r="CX24" s="42">
        <v>49.388999999999996</v>
      </c>
      <c r="CY24" s="42">
        <v>49.391999999999996</v>
      </c>
      <c r="CZ24" s="42">
        <v>49.393999999999998</v>
      </c>
      <c r="DA24" s="42">
        <v>49.4</v>
      </c>
      <c r="DB24" s="41"/>
      <c r="DC24" s="41"/>
      <c r="DD24" s="41"/>
    </row>
    <row r="25" spans="1:108"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1.9830000000000001</v>
      </c>
      <c r="AA25" s="42">
        <v>2.968</v>
      </c>
      <c r="AB25" s="42">
        <v>3.9459999999999997</v>
      </c>
      <c r="AC25" s="42">
        <v>4.9190000000000005</v>
      </c>
      <c r="AD25" s="42">
        <v>5.8840000000000003</v>
      </c>
      <c r="AE25" s="42">
        <v>6.8480000000000008</v>
      </c>
      <c r="AF25" s="42">
        <v>7.8040000000000003</v>
      </c>
      <c r="AG25" s="42">
        <v>8.754999999999999</v>
      </c>
      <c r="AH25" s="42">
        <v>9.6999999999999993</v>
      </c>
      <c r="AI25" s="42">
        <v>10.639999999999999</v>
      </c>
      <c r="AJ25" s="42">
        <v>11.574</v>
      </c>
      <c r="AK25" s="42">
        <v>12.501999999999999</v>
      </c>
      <c r="AL25" s="42">
        <v>13.424999999999999</v>
      </c>
      <c r="AM25" s="42">
        <v>14.341999999999999</v>
      </c>
      <c r="AN25" s="42">
        <v>15.253</v>
      </c>
      <c r="AO25" s="42">
        <v>16.158000000000001</v>
      </c>
      <c r="AP25" s="42">
        <v>17.058</v>
      </c>
      <c r="AQ25" s="42">
        <v>17.952000000000002</v>
      </c>
      <c r="AR25" s="42">
        <v>18.84</v>
      </c>
      <c r="AS25" s="42">
        <v>19.721</v>
      </c>
      <c r="AT25" s="42">
        <v>20.596</v>
      </c>
      <c r="AU25" s="42">
        <v>21.465</v>
      </c>
      <c r="AV25" s="42">
        <v>22.327000000000002</v>
      </c>
      <c r="AW25" s="42">
        <v>23.183</v>
      </c>
      <c r="AX25" s="42">
        <v>24.032</v>
      </c>
      <c r="AY25" s="42">
        <v>24.867999999999999</v>
      </c>
      <c r="AZ25" s="42">
        <v>25.709</v>
      </c>
      <c r="BA25" s="42">
        <v>26.536000000000001</v>
      </c>
      <c r="BB25" s="42">
        <v>27.355</v>
      </c>
      <c r="BC25" s="42">
        <v>28.166</v>
      </c>
      <c r="BD25" s="42">
        <v>28.963999999999999</v>
      </c>
      <c r="BE25" s="42">
        <v>29.763000000000002</v>
      </c>
      <c r="BF25" s="42">
        <v>30.548000000000002</v>
      </c>
      <c r="BG25" s="42">
        <v>31.324000000000002</v>
      </c>
      <c r="BH25" s="42">
        <v>32.087000000000003</v>
      </c>
      <c r="BI25" s="42">
        <v>32.844000000000001</v>
      </c>
      <c r="BJ25" s="42">
        <v>33.590000000000003</v>
      </c>
      <c r="BK25" s="42">
        <v>34.325000000000003</v>
      </c>
      <c r="BL25" s="42">
        <v>35.048000000000002</v>
      </c>
      <c r="BM25" s="42">
        <v>35.759</v>
      </c>
      <c r="BN25" s="42">
        <v>36.457000000000001</v>
      </c>
      <c r="BO25" s="42">
        <v>37.143000000000001</v>
      </c>
      <c r="BP25" s="42">
        <v>37.814</v>
      </c>
      <c r="BQ25" s="42">
        <v>38.472000000000001</v>
      </c>
      <c r="BR25" s="42">
        <v>39.115000000000002</v>
      </c>
      <c r="BS25" s="42">
        <v>39.742999999999995</v>
      </c>
      <c r="BT25" s="42">
        <v>40.354999999999997</v>
      </c>
      <c r="BU25" s="42">
        <v>40.951999999999998</v>
      </c>
      <c r="BV25" s="42">
        <v>41.531999999999996</v>
      </c>
      <c r="BW25" s="42">
        <v>42.094999999999999</v>
      </c>
      <c r="BX25" s="42">
        <v>42.64</v>
      </c>
      <c r="BY25" s="42">
        <v>43.166999999999994</v>
      </c>
      <c r="BZ25" s="42">
        <v>43.674999999999997</v>
      </c>
      <c r="CA25" s="42">
        <v>44.161999999999999</v>
      </c>
      <c r="CB25" s="42">
        <v>44.628</v>
      </c>
      <c r="CC25" s="42">
        <v>45.071999999999996</v>
      </c>
      <c r="CD25" s="42">
        <v>45.492999999999995</v>
      </c>
      <c r="CE25" s="42">
        <v>45.89</v>
      </c>
      <c r="CF25" s="42">
        <v>46.262</v>
      </c>
      <c r="CG25" s="42">
        <v>46.606999999999999</v>
      </c>
      <c r="CH25" s="42">
        <v>46.924999999999997</v>
      </c>
      <c r="CI25" s="42">
        <v>47.213999999999999</v>
      </c>
      <c r="CJ25" s="42">
        <v>47.473999999999997</v>
      </c>
      <c r="CK25" s="42">
        <v>47.704000000000001</v>
      </c>
      <c r="CL25" s="42">
        <v>47.903999999999996</v>
      </c>
      <c r="CM25" s="42">
        <v>48.074999999999996</v>
      </c>
      <c r="CN25" s="42">
        <v>48.217999999999996</v>
      </c>
      <c r="CO25" s="42">
        <v>48.335000000000001</v>
      </c>
      <c r="CP25" s="42">
        <v>48.427999999999997</v>
      </c>
      <c r="CQ25" s="42">
        <v>48.5</v>
      </c>
      <c r="CR25" s="42">
        <v>48.552999999999997</v>
      </c>
      <c r="CS25" s="42">
        <v>48.591999999999999</v>
      </c>
      <c r="CT25" s="42">
        <v>48.619</v>
      </c>
      <c r="CU25" s="42">
        <v>48.637</v>
      </c>
      <c r="CV25" s="42">
        <v>48.649000000000001</v>
      </c>
      <c r="CW25" s="42">
        <v>48.656999999999996</v>
      </c>
      <c r="CX25" s="42">
        <v>48.661999999999999</v>
      </c>
      <c r="CY25" s="42">
        <v>48.664999999999999</v>
      </c>
      <c r="CZ25" s="42">
        <v>48.666999999999994</v>
      </c>
      <c r="DA25" s="42">
        <v>48.676000000000002</v>
      </c>
      <c r="DB25" s="41"/>
      <c r="DC25" s="41"/>
      <c r="DD25" s="41"/>
    </row>
    <row r="26" spans="1:108"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0.99399999999999999</v>
      </c>
      <c r="AA26" s="42">
        <v>1.984</v>
      </c>
      <c r="AB26" s="42">
        <v>2.968</v>
      </c>
      <c r="AC26" s="42">
        <v>3.9459999999999997</v>
      </c>
      <c r="AD26" s="42">
        <v>4.9169999999999998</v>
      </c>
      <c r="AE26" s="42">
        <v>5.8860000000000001</v>
      </c>
      <c r="AF26" s="42">
        <v>6.8480000000000008</v>
      </c>
      <c r="AG26" s="42">
        <v>7.8040000000000003</v>
      </c>
      <c r="AH26" s="42">
        <v>8.7539999999999996</v>
      </c>
      <c r="AI26" s="42">
        <v>9.6989999999999998</v>
      </c>
      <c r="AJ26" s="42">
        <v>10.638</v>
      </c>
      <c r="AK26" s="42">
        <v>11.571</v>
      </c>
      <c r="AL26" s="42">
        <v>12.498999999999999</v>
      </c>
      <c r="AM26" s="42">
        <v>13.420999999999999</v>
      </c>
      <c r="AN26" s="42">
        <v>14.337</v>
      </c>
      <c r="AO26" s="42">
        <v>15.247</v>
      </c>
      <c r="AP26" s="42">
        <v>16.152000000000001</v>
      </c>
      <c r="AQ26" s="42">
        <v>17.051000000000002</v>
      </c>
      <c r="AR26" s="42">
        <v>17.944000000000003</v>
      </c>
      <c r="AS26" s="42">
        <v>18.830000000000002</v>
      </c>
      <c r="AT26" s="42">
        <v>19.71</v>
      </c>
      <c r="AU26" s="42">
        <v>20.584</v>
      </c>
      <c r="AV26" s="42">
        <v>21.451000000000001</v>
      </c>
      <c r="AW26" s="42">
        <v>22.312000000000001</v>
      </c>
      <c r="AX26" s="42">
        <v>23.166</v>
      </c>
      <c r="AY26" s="42">
        <v>24.006</v>
      </c>
      <c r="AZ26" s="42">
        <v>24.852</v>
      </c>
      <c r="BA26" s="42">
        <v>25.684000000000001</v>
      </c>
      <c r="BB26" s="42">
        <v>26.508000000000003</v>
      </c>
      <c r="BC26" s="42">
        <v>27.324000000000002</v>
      </c>
      <c r="BD26" s="42">
        <v>28.125</v>
      </c>
      <c r="BE26" s="42">
        <v>28.93</v>
      </c>
      <c r="BF26" s="42">
        <v>29.720000000000002</v>
      </c>
      <c r="BG26" s="42">
        <v>30.5</v>
      </c>
      <c r="BH26" s="42">
        <v>31.265999999999998</v>
      </c>
      <c r="BI26" s="42">
        <v>32.027000000000001</v>
      </c>
      <c r="BJ26" s="42">
        <v>32.777000000000001</v>
      </c>
      <c r="BK26" s="42">
        <v>33.515999999999998</v>
      </c>
      <c r="BL26" s="42">
        <v>34.243000000000002</v>
      </c>
      <c r="BM26" s="42">
        <v>34.957999999999998</v>
      </c>
      <c r="BN26" s="42">
        <v>35.659999999999997</v>
      </c>
      <c r="BO26" s="42">
        <v>36.35</v>
      </c>
      <c r="BP26" s="42">
        <v>37.024999999999999</v>
      </c>
      <c r="BQ26" s="42">
        <v>37.686</v>
      </c>
      <c r="BR26" s="42">
        <v>38.332999999999998</v>
      </c>
      <c r="BS26" s="42">
        <v>38.966000000000001</v>
      </c>
      <c r="BT26" s="42">
        <v>39.582000000000001</v>
      </c>
      <c r="BU26" s="42">
        <v>40.181999999999995</v>
      </c>
      <c r="BV26" s="42">
        <v>40.765000000000001</v>
      </c>
      <c r="BW26" s="42">
        <v>41.330999999999996</v>
      </c>
      <c r="BX26" s="42">
        <v>41.878999999999998</v>
      </c>
      <c r="BY26" s="42">
        <v>42.408999999999999</v>
      </c>
      <c r="BZ26" s="42">
        <v>42.918999999999997</v>
      </c>
      <c r="CA26" s="42">
        <v>43.408999999999999</v>
      </c>
      <c r="CB26" s="42">
        <v>43.878</v>
      </c>
      <c r="CC26" s="42">
        <v>44.323999999999998</v>
      </c>
      <c r="CD26" s="42">
        <v>44.747</v>
      </c>
      <c r="CE26" s="42">
        <v>45.146000000000001</v>
      </c>
      <c r="CF26" s="42">
        <v>45.519999999999996</v>
      </c>
      <c r="CG26" s="42">
        <v>45.866999999999997</v>
      </c>
      <c r="CH26" s="42">
        <v>46.186</v>
      </c>
      <c r="CI26" s="42">
        <v>46.476999999999997</v>
      </c>
      <c r="CJ26" s="42">
        <v>46.738</v>
      </c>
      <c r="CK26" s="42">
        <v>46.969000000000001</v>
      </c>
      <c r="CL26" s="42">
        <v>47.169999999999995</v>
      </c>
      <c r="CM26" s="42">
        <v>47.341999999999999</v>
      </c>
      <c r="CN26" s="42">
        <v>47.485999999999997</v>
      </c>
      <c r="CO26" s="42">
        <v>47.602999999999994</v>
      </c>
      <c r="CP26" s="42">
        <v>47.695999999999998</v>
      </c>
      <c r="CQ26" s="42">
        <v>47.768000000000001</v>
      </c>
      <c r="CR26" s="42">
        <v>47.821999999999996</v>
      </c>
      <c r="CS26" s="42">
        <v>47.860999999999997</v>
      </c>
      <c r="CT26" s="42">
        <v>47.887999999999998</v>
      </c>
      <c r="CU26" s="42">
        <v>47.906999999999996</v>
      </c>
      <c r="CV26" s="42">
        <v>47.918999999999997</v>
      </c>
      <c r="CW26" s="42">
        <v>47.927</v>
      </c>
      <c r="CX26" s="42">
        <v>47.931999999999995</v>
      </c>
      <c r="CY26" s="42">
        <v>47.934999999999995</v>
      </c>
      <c r="CZ26" s="42">
        <v>47.936999999999998</v>
      </c>
      <c r="DA26" s="42">
        <v>47.947000000000003</v>
      </c>
      <c r="DB26" s="41"/>
      <c r="DC26" s="41"/>
      <c r="DD26" s="41"/>
    </row>
    <row r="27" spans="1:108"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v>
      </c>
      <c r="AC27" s="42">
        <v>2.968</v>
      </c>
      <c r="AD27" s="42">
        <v>3.944</v>
      </c>
      <c r="AE27" s="42">
        <v>4.9190000000000005</v>
      </c>
      <c r="AF27" s="42">
        <v>5.8860000000000001</v>
      </c>
      <c r="AG27" s="42">
        <v>6.8470000000000004</v>
      </c>
      <c r="AH27" s="42">
        <v>7.8029999999999999</v>
      </c>
      <c r="AI27" s="42">
        <v>8.7530000000000001</v>
      </c>
      <c r="AJ27" s="42">
        <v>9.6969999999999992</v>
      </c>
      <c r="AK27" s="42">
        <v>10.635999999999999</v>
      </c>
      <c r="AL27" s="42">
        <v>11.568999999999999</v>
      </c>
      <c r="AM27" s="42">
        <v>12.495999999999999</v>
      </c>
      <c r="AN27" s="42">
        <v>13.417</v>
      </c>
      <c r="AO27" s="42">
        <v>14.333</v>
      </c>
      <c r="AP27" s="42">
        <v>15.243</v>
      </c>
      <c r="AQ27" s="42">
        <v>16.147000000000002</v>
      </c>
      <c r="AR27" s="42">
        <v>17.045000000000002</v>
      </c>
      <c r="AS27" s="42">
        <v>17.936</v>
      </c>
      <c r="AT27" s="42">
        <v>18.821000000000002</v>
      </c>
      <c r="AU27" s="42">
        <v>19.700000000000003</v>
      </c>
      <c r="AV27" s="42">
        <v>20.572000000000003</v>
      </c>
      <c r="AW27" s="42">
        <v>21.437000000000001</v>
      </c>
      <c r="AX27" s="42">
        <v>22.295000000000002</v>
      </c>
      <c r="AY27" s="42">
        <v>23.140999999999998</v>
      </c>
      <c r="AZ27" s="42">
        <v>23.990000000000002</v>
      </c>
      <c r="BA27" s="42">
        <v>24.826000000000001</v>
      </c>
      <c r="BB27" s="42">
        <v>25.655000000000001</v>
      </c>
      <c r="BC27" s="42">
        <v>26.475000000000001</v>
      </c>
      <c r="BD27" s="42">
        <v>27.283000000000001</v>
      </c>
      <c r="BE27" s="42">
        <v>28.09</v>
      </c>
      <c r="BF27" s="42">
        <v>28.884</v>
      </c>
      <c r="BG27" s="42">
        <v>29.669</v>
      </c>
      <c r="BH27" s="42">
        <v>30.440999999999999</v>
      </c>
      <c r="BI27" s="42">
        <v>31.206</v>
      </c>
      <c r="BJ27" s="42">
        <v>31.96</v>
      </c>
      <c r="BK27" s="42">
        <v>32.703000000000003</v>
      </c>
      <c r="BL27" s="42">
        <v>33.435000000000002</v>
      </c>
      <c r="BM27" s="42">
        <v>34.154000000000003</v>
      </c>
      <c r="BN27" s="42">
        <v>34.86</v>
      </c>
      <c r="BO27" s="42">
        <v>35.552999999999997</v>
      </c>
      <c r="BP27" s="42">
        <v>36.231999999999999</v>
      </c>
      <c r="BQ27" s="42">
        <v>36.896999999999998</v>
      </c>
      <c r="BR27" s="42">
        <v>37.548000000000002</v>
      </c>
      <c r="BS27" s="42">
        <v>38.183999999999997</v>
      </c>
      <c r="BT27" s="42">
        <v>38.802999999999997</v>
      </c>
      <c r="BU27" s="42">
        <v>39.405999999999999</v>
      </c>
      <c r="BV27" s="42">
        <v>39.992999999999995</v>
      </c>
      <c r="BW27" s="42">
        <v>40.561999999999998</v>
      </c>
      <c r="BX27" s="42">
        <v>41.113999999999997</v>
      </c>
      <c r="BY27" s="42">
        <v>41.646999999999998</v>
      </c>
      <c r="BZ27" s="42">
        <v>42.16</v>
      </c>
      <c r="CA27" s="42">
        <v>42.652999999999999</v>
      </c>
      <c r="CB27" s="42">
        <v>43.123999999999995</v>
      </c>
      <c r="CC27" s="42">
        <v>43.573</v>
      </c>
      <c r="CD27" s="42">
        <v>43.998999999999995</v>
      </c>
      <c r="CE27" s="42">
        <v>44.4</v>
      </c>
      <c r="CF27" s="42">
        <v>44.775999999999996</v>
      </c>
      <c r="CG27" s="42">
        <v>45.125</v>
      </c>
      <c r="CH27" s="42">
        <v>45.445999999999998</v>
      </c>
      <c r="CI27" s="42">
        <v>45.738</v>
      </c>
      <c r="CJ27" s="42">
        <v>46.000999999999998</v>
      </c>
      <c r="CK27" s="42">
        <v>46.233999999999995</v>
      </c>
      <c r="CL27" s="42">
        <v>46.436999999999998</v>
      </c>
      <c r="CM27" s="42">
        <v>46.61</v>
      </c>
      <c r="CN27" s="42">
        <v>46.754999999999995</v>
      </c>
      <c r="CO27" s="42">
        <v>46.872999999999998</v>
      </c>
      <c r="CP27" s="42">
        <v>46.966999999999999</v>
      </c>
      <c r="CQ27" s="42">
        <v>47.038999999999994</v>
      </c>
      <c r="CR27" s="42">
        <v>47.092999999999996</v>
      </c>
      <c r="CS27" s="42">
        <v>47.131999999999998</v>
      </c>
      <c r="CT27" s="42">
        <v>47.158999999999999</v>
      </c>
      <c r="CU27" s="42">
        <v>47.177999999999997</v>
      </c>
      <c r="CV27" s="42">
        <v>47.19</v>
      </c>
      <c r="CW27" s="42">
        <v>47.198</v>
      </c>
      <c r="CX27" s="42">
        <v>47.202999999999996</v>
      </c>
      <c r="CY27" s="42">
        <v>47.205999999999996</v>
      </c>
      <c r="CZ27" s="42">
        <v>47.207999999999998</v>
      </c>
      <c r="DA27" s="42">
        <v>47.216000000000001</v>
      </c>
      <c r="DB27" s="41"/>
      <c r="DC27" s="41"/>
      <c r="DD27" s="41"/>
    </row>
    <row r="28" spans="1:108"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v>
      </c>
      <c r="AD28" s="42">
        <v>2.9660000000000002</v>
      </c>
      <c r="AE28" s="42">
        <v>3.9459999999999997</v>
      </c>
      <c r="AF28" s="42">
        <v>4.9180000000000001</v>
      </c>
      <c r="AG28" s="42">
        <v>5.8850000000000007</v>
      </c>
      <c r="AH28" s="42">
        <v>6.8460000000000001</v>
      </c>
      <c r="AI28" s="42">
        <v>7.8010000000000002</v>
      </c>
      <c r="AJ28" s="42">
        <v>8.7509999999999994</v>
      </c>
      <c r="AK28" s="42">
        <v>9.6950000000000003</v>
      </c>
      <c r="AL28" s="42">
        <v>10.632999999999999</v>
      </c>
      <c r="AM28" s="42">
        <v>11.565</v>
      </c>
      <c r="AN28" s="42">
        <v>12.491999999999999</v>
      </c>
      <c r="AO28" s="42">
        <v>13.413</v>
      </c>
      <c r="AP28" s="42">
        <v>14.327999999999999</v>
      </c>
      <c r="AQ28" s="42">
        <v>15.237</v>
      </c>
      <c r="AR28" s="42">
        <v>16.14</v>
      </c>
      <c r="AS28" s="42">
        <v>17.036000000000001</v>
      </c>
      <c r="AT28" s="42">
        <v>17.926000000000002</v>
      </c>
      <c r="AU28" s="42">
        <v>18.810000000000002</v>
      </c>
      <c r="AV28" s="42">
        <v>19.687000000000001</v>
      </c>
      <c r="AW28" s="42">
        <v>20.557000000000002</v>
      </c>
      <c r="AX28" s="42">
        <v>21.42</v>
      </c>
      <c r="AY28" s="42">
        <v>22.27</v>
      </c>
      <c r="AZ28" s="42">
        <v>23.125</v>
      </c>
      <c r="BA28" s="42">
        <v>23.966000000000001</v>
      </c>
      <c r="BB28" s="42">
        <v>24.798999999999999</v>
      </c>
      <c r="BC28" s="42">
        <v>25.624000000000002</v>
      </c>
      <c r="BD28" s="42">
        <v>26.436</v>
      </c>
      <c r="BE28" s="42">
        <v>27.249000000000002</v>
      </c>
      <c r="BF28" s="42">
        <v>28.048000000000002</v>
      </c>
      <c r="BG28" s="42">
        <v>28.837</v>
      </c>
      <c r="BH28" s="42">
        <v>29.611000000000001</v>
      </c>
      <c r="BI28" s="42">
        <v>30.381</v>
      </c>
      <c r="BJ28" s="42">
        <v>31.138999999999999</v>
      </c>
      <c r="BK28" s="42">
        <v>31.887</v>
      </c>
      <c r="BL28" s="42">
        <v>32.622</v>
      </c>
      <c r="BM28" s="42">
        <v>33.344999999999999</v>
      </c>
      <c r="BN28" s="42">
        <v>34.055</v>
      </c>
      <c r="BO28" s="42">
        <v>34.752000000000002</v>
      </c>
      <c r="BP28" s="42">
        <v>35.435000000000002</v>
      </c>
      <c r="BQ28" s="42">
        <v>36.103999999999999</v>
      </c>
      <c r="BR28" s="42">
        <v>36.758000000000003</v>
      </c>
      <c r="BS28" s="42">
        <v>37.397999999999996</v>
      </c>
      <c r="BT28" s="42">
        <v>38.021000000000001</v>
      </c>
      <c r="BU28" s="42">
        <v>38.628</v>
      </c>
      <c r="BV28" s="42">
        <v>39.217999999999996</v>
      </c>
      <c r="BW28" s="42">
        <v>39.790999999999997</v>
      </c>
      <c r="BX28" s="42">
        <v>40.345999999999997</v>
      </c>
      <c r="BY28" s="42">
        <v>40.881999999999998</v>
      </c>
      <c r="BZ28" s="42">
        <v>41.397999999999996</v>
      </c>
      <c r="CA28" s="42">
        <v>41.893999999999998</v>
      </c>
      <c r="CB28" s="42">
        <v>42.367999999999995</v>
      </c>
      <c r="CC28" s="42">
        <v>42.818999999999996</v>
      </c>
      <c r="CD28" s="42">
        <v>43.247</v>
      </c>
      <c r="CE28" s="42">
        <v>43.650999999999996</v>
      </c>
      <c r="CF28" s="42">
        <v>44.028999999999996</v>
      </c>
      <c r="CG28" s="42">
        <v>44.379999999999995</v>
      </c>
      <c r="CH28" s="42">
        <v>44.702999999999996</v>
      </c>
      <c r="CI28" s="42">
        <v>44.997</v>
      </c>
      <c r="CJ28" s="42">
        <v>45.260999999999996</v>
      </c>
      <c r="CK28" s="42">
        <v>45.494999999999997</v>
      </c>
      <c r="CL28" s="42">
        <v>45.698999999999998</v>
      </c>
      <c r="CM28" s="42">
        <v>45.872999999999998</v>
      </c>
      <c r="CN28" s="42">
        <v>46.018000000000001</v>
      </c>
      <c r="CO28" s="42">
        <v>46.137</v>
      </c>
      <c r="CP28" s="42">
        <v>46.230999999999995</v>
      </c>
      <c r="CQ28" s="42">
        <v>46.303999999999995</v>
      </c>
      <c r="CR28" s="42">
        <v>46.357999999999997</v>
      </c>
      <c r="CS28" s="42">
        <v>46.396999999999998</v>
      </c>
      <c r="CT28" s="42">
        <v>46.424999999999997</v>
      </c>
      <c r="CU28" s="42">
        <v>46.443999999999996</v>
      </c>
      <c r="CV28" s="42">
        <v>46.455999999999996</v>
      </c>
      <c r="CW28" s="42">
        <v>46.463999999999999</v>
      </c>
      <c r="CX28" s="42">
        <v>46.469000000000001</v>
      </c>
      <c r="CY28" s="42">
        <v>46.471999999999994</v>
      </c>
      <c r="CZ28" s="42">
        <v>46.473999999999997</v>
      </c>
      <c r="DA28" s="42">
        <v>46.48</v>
      </c>
      <c r="DB28" s="41"/>
      <c r="DC28" s="41"/>
      <c r="DD28" s="41"/>
    </row>
    <row r="29" spans="1:108"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1.9830000000000001</v>
      </c>
      <c r="AE29" s="42">
        <v>2.968</v>
      </c>
      <c r="AF29" s="42">
        <v>3.9459999999999997</v>
      </c>
      <c r="AG29" s="42">
        <v>4.9180000000000001</v>
      </c>
      <c r="AH29" s="42">
        <v>5.8850000000000007</v>
      </c>
      <c r="AI29" s="42">
        <v>6.8460000000000001</v>
      </c>
      <c r="AJ29" s="42">
        <v>7.8010000000000002</v>
      </c>
      <c r="AK29" s="42">
        <v>8.75</v>
      </c>
      <c r="AL29" s="42">
        <v>9.6939999999999991</v>
      </c>
      <c r="AM29" s="42">
        <v>10.632</v>
      </c>
      <c r="AN29" s="42">
        <v>11.564</v>
      </c>
      <c r="AO29" s="42">
        <v>12.49</v>
      </c>
      <c r="AP29" s="42">
        <v>13.41</v>
      </c>
      <c r="AQ29" s="42">
        <v>14.324</v>
      </c>
      <c r="AR29" s="42">
        <v>15.231999999999999</v>
      </c>
      <c r="AS29" s="42">
        <v>16.133000000000003</v>
      </c>
      <c r="AT29" s="42">
        <v>17.028000000000002</v>
      </c>
      <c r="AU29" s="42">
        <v>17.917000000000002</v>
      </c>
      <c r="AV29" s="42">
        <v>18.798999999999999</v>
      </c>
      <c r="AW29" s="42">
        <v>19.673999999999999</v>
      </c>
      <c r="AX29" s="42">
        <v>20.542000000000002</v>
      </c>
      <c r="AY29" s="42">
        <v>21.396999999999998</v>
      </c>
      <c r="AZ29" s="42">
        <v>22.257000000000001</v>
      </c>
      <c r="BA29" s="42">
        <v>23.103000000000002</v>
      </c>
      <c r="BB29" s="42">
        <v>23.941000000000003</v>
      </c>
      <c r="BC29" s="42">
        <v>24.771000000000001</v>
      </c>
      <c r="BD29" s="42">
        <v>25.585999999999999</v>
      </c>
      <c r="BE29" s="42">
        <v>26.404</v>
      </c>
      <c r="BF29" s="42">
        <v>27.207000000000001</v>
      </c>
      <c r="BG29" s="42">
        <v>28.001000000000001</v>
      </c>
      <c r="BH29" s="42">
        <v>28.779</v>
      </c>
      <c r="BI29" s="42">
        <v>29.553000000000001</v>
      </c>
      <c r="BJ29" s="42">
        <v>30.315999999999999</v>
      </c>
      <c r="BK29" s="42">
        <v>31.067</v>
      </c>
      <c r="BL29" s="42">
        <v>31.806999999999999</v>
      </c>
      <c r="BM29" s="42">
        <v>32.533999999999999</v>
      </c>
      <c r="BN29" s="42">
        <v>33.247999999999998</v>
      </c>
      <c r="BO29" s="42">
        <v>33.948999999999998</v>
      </c>
      <c r="BP29" s="42">
        <v>34.636000000000003</v>
      </c>
      <c r="BQ29" s="42">
        <v>35.308999999999997</v>
      </c>
      <c r="BR29" s="42">
        <v>35.966000000000001</v>
      </c>
      <c r="BS29" s="42">
        <v>36.61</v>
      </c>
      <c r="BT29" s="42">
        <v>37.235999999999997</v>
      </c>
      <c r="BU29" s="42">
        <v>37.845999999999997</v>
      </c>
      <c r="BV29" s="42">
        <v>38.439</v>
      </c>
      <c r="BW29" s="42">
        <v>39.015000000000001</v>
      </c>
      <c r="BX29" s="42">
        <v>39.573</v>
      </c>
      <c r="BY29" s="42">
        <v>40.111999999999995</v>
      </c>
      <c r="BZ29" s="42">
        <v>40.631</v>
      </c>
      <c r="CA29" s="42">
        <v>41.128999999999998</v>
      </c>
      <c r="CB29" s="42">
        <v>41.605999999999995</v>
      </c>
      <c r="CC29" s="42">
        <v>42.059999999999995</v>
      </c>
      <c r="CD29" s="42">
        <v>42.489999999999995</v>
      </c>
      <c r="CE29" s="42">
        <v>42.896000000000001</v>
      </c>
      <c r="CF29" s="42">
        <v>43.275999999999996</v>
      </c>
      <c r="CG29" s="42">
        <v>43.628999999999998</v>
      </c>
      <c r="CH29" s="42">
        <v>43.954000000000001</v>
      </c>
      <c r="CI29" s="42">
        <v>44.25</v>
      </c>
      <c r="CJ29" s="42">
        <v>44.515999999999998</v>
      </c>
      <c r="CK29" s="42">
        <v>44.750999999999998</v>
      </c>
      <c r="CL29" s="42">
        <v>44.955999999999996</v>
      </c>
      <c r="CM29" s="42">
        <v>45.131</v>
      </c>
      <c r="CN29" s="42">
        <v>45.277000000000001</v>
      </c>
      <c r="CO29" s="42">
        <v>45.396000000000001</v>
      </c>
      <c r="CP29" s="42">
        <v>45.491</v>
      </c>
      <c r="CQ29" s="42">
        <v>45.564</v>
      </c>
      <c r="CR29" s="42">
        <v>45.619</v>
      </c>
      <c r="CS29" s="42">
        <v>45.658999999999999</v>
      </c>
      <c r="CT29" s="42">
        <v>45.686999999999998</v>
      </c>
      <c r="CU29" s="42">
        <v>45.705999999999996</v>
      </c>
      <c r="CV29" s="42">
        <v>45.719000000000001</v>
      </c>
      <c r="CW29" s="42">
        <v>45.726999999999997</v>
      </c>
      <c r="CX29" s="42">
        <v>45.731999999999999</v>
      </c>
      <c r="CY29" s="42">
        <v>45.734999999999999</v>
      </c>
      <c r="CZ29" s="42">
        <v>45.736999999999995</v>
      </c>
      <c r="DA29" s="42">
        <v>45.744</v>
      </c>
      <c r="DB29" s="41"/>
      <c r="DC29" s="41"/>
      <c r="DD29" s="41"/>
    </row>
    <row r="30" spans="1:108"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0.99399999999999999</v>
      </c>
      <c r="AE30" s="42">
        <v>1.984</v>
      </c>
      <c r="AF30" s="42">
        <v>2.9670000000000001</v>
      </c>
      <c r="AG30" s="42">
        <v>3.9449999999999998</v>
      </c>
      <c r="AH30" s="42">
        <v>4.9170000000000007</v>
      </c>
      <c r="AI30" s="42">
        <v>5.883</v>
      </c>
      <c r="AJ30" s="42">
        <v>6.8440000000000003</v>
      </c>
      <c r="AK30" s="42">
        <v>7.7990000000000004</v>
      </c>
      <c r="AL30" s="42">
        <v>8.7479999999999993</v>
      </c>
      <c r="AM30" s="42">
        <v>9.6909999999999989</v>
      </c>
      <c r="AN30" s="42">
        <v>10.628</v>
      </c>
      <c r="AO30" s="42">
        <v>11.558999999999999</v>
      </c>
      <c r="AP30" s="42">
        <v>12.484</v>
      </c>
      <c r="AQ30" s="42">
        <v>13.402999999999999</v>
      </c>
      <c r="AR30" s="42">
        <v>14.315999999999999</v>
      </c>
      <c r="AS30" s="42">
        <v>15.222999999999999</v>
      </c>
      <c r="AT30" s="42">
        <v>16.123000000000001</v>
      </c>
      <c r="AU30" s="42">
        <v>17.016999999999999</v>
      </c>
      <c r="AV30" s="42">
        <v>17.904</v>
      </c>
      <c r="AW30" s="42">
        <v>18.784000000000002</v>
      </c>
      <c r="AX30" s="42">
        <v>19.657</v>
      </c>
      <c r="AY30" s="42">
        <v>20.518000000000001</v>
      </c>
      <c r="AZ30" s="42">
        <v>21.381</v>
      </c>
      <c r="BA30" s="42">
        <v>22.232000000000003</v>
      </c>
      <c r="BB30" s="42">
        <v>23.075000000000003</v>
      </c>
      <c r="BC30" s="42">
        <v>23.909000000000002</v>
      </c>
      <c r="BD30" s="42">
        <v>24.73</v>
      </c>
      <c r="BE30" s="42">
        <v>25.552</v>
      </c>
      <c r="BF30" s="42">
        <v>26.360000000000003</v>
      </c>
      <c r="BG30" s="42">
        <v>27.158000000000001</v>
      </c>
      <c r="BH30" s="42">
        <v>27.942</v>
      </c>
      <c r="BI30" s="42">
        <v>28.72</v>
      </c>
      <c r="BJ30" s="42">
        <v>29.486999999999998</v>
      </c>
      <c r="BK30" s="42">
        <v>30.242999999999999</v>
      </c>
      <c r="BL30" s="42">
        <v>30.986999999999998</v>
      </c>
      <c r="BM30" s="42">
        <v>31.718</v>
      </c>
      <c r="BN30" s="42">
        <v>32.436</v>
      </c>
      <c r="BO30" s="42">
        <v>33.140999999999998</v>
      </c>
      <c r="BP30" s="42">
        <v>33.832000000000001</v>
      </c>
      <c r="BQ30" s="42">
        <v>34.508000000000003</v>
      </c>
      <c r="BR30" s="42">
        <v>35.17</v>
      </c>
      <c r="BS30" s="42">
        <v>35.815999999999995</v>
      </c>
      <c r="BT30" s="42">
        <v>36.445999999999998</v>
      </c>
      <c r="BU30" s="42">
        <v>37.059999999999995</v>
      </c>
      <c r="BV30" s="42">
        <v>37.656999999999996</v>
      </c>
      <c r="BW30" s="42">
        <v>38.235999999999997</v>
      </c>
      <c r="BX30" s="42">
        <v>38.796999999999997</v>
      </c>
      <c r="BY30" s="42">
        <v>39.338999999999999</v>
      </c>
      <c r="BZ30" s="42">
        <v>39.860999999999997</v>
      </c>
      <c r="CA30" s="42">
        <v>40.361999999999995</v>
      </c>
      <c r="CB30" s="42">
        <v>40.841999999999999</v>
      </c>
      <c r="CC30" s="42">
        <v>41.298999999999999</v>
      </c>
      <c r="CD30" s="42">
        <v>41.731999999999999</v>
      </c>
      <c r="CE30" s="42">
        <v>42.14</v>
      </c>
      <c r="CF30" s="42">
        <v>42.521999999999998</v>
      </c>
      <c r="CG30" s="42">
        <v>42.876999999999995</v>
      </c>
      <c r="CH30" s="42">
        <v>43.204000000000001</v>
      </c>
      <c r="CI30" s="42">
        <v>43.500999999999998</v>
      </c>
      <c r="CJ30" s="42">
        <v>43.768000000000001</v>
      </c>
      <c r="CK30" s="42">
        <v>44.004999999999995</v>
      </c>
      <c r="CL30" s="42">
        <v>44.210999999999999</v>
      </c>
      <c r="CM30" s="42">
        <v>44.387</v>
      </c>
      <c r="CN30" s="42">
        <v>44.533999999999999</v>
      </c>
      <c r="CO30" s="42">
        <v>44.653999999999996</v>
      </c>
      <c r="CP30" s="42">
        <v>44.748999999999995</v>
      </c>
      <c r="CQ30" s="42">
        <v>44.823</v>
      </c>
      <c r="CR30" s="42">
        <v>44.878</v>
      </c>
      <c r="CS30" s="42">
        <v>44.917999999999999</v>
      </c>
      <c r="CT30" s="42">
        <v>44.945999999999998</v>
      </c>
      <c r="CU30" s="42">
        <v>44.964999999999996</v>
      </c>
      <c r="CV30" s="42">
        <v>44.977999999999994</v>
      </c>
      <c r="CW30" s="42">
        <v>44.985999999999997</v>
      </c>
      <c r="CX30" s="42">
        <v>44.991</v>
      </c>
      <c r="CY30" s="42">
        <v>44.994</v>
      </c>
      <c r="CZ30" s="42">
        <v>44.995999999999995</v>
      </c>
      <c r="DA30" s="42">
        <v>45.002000000000002</v>
      </c>
      <c r="DB30" s="41"/>
      <c r="DC30" s="41"/>
      <c r="DD30" s="41"/>
    </row>
    <row r="31" spans="1:108"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v>
      </c>
      <c r="AG31" s="42">
        <v>2.9670000000000001</v>
      </c>
      <c r="AH31" s="42">
        <v>3.9449999999999998</v>
      </c>
      <c r="AI31" s="42">
        <v>4.9170000000000007</v>
      </c>
      <c r="AJ31" s="42">
        <v>5.883</v>
      </c>
      <c r="AK31" s="42">
        <v>6.843</v>
      </c>
      <c r="AL31" s="42">
        <v>7.7970000000000006</v>
      </c>
      <c r="AM31" s="42">
        <v>8.7449999999999992</v>
      </c>
      <c r="AN31" s="42">
        <v>9.6879999999999988</v>
      </c>
      <c r="AO31" s="42">
        <v>10.623999999999999</v>
      </c>
      <c r="AP31" s="42">
        <v>11.554</v>
      </c>
      <c r="AQ31" s="42">
        <v>12.478</v>
      </c>
      <c r="AR31" s="42">
        <v>13.395999999999999</v>
      </c>
      <c r="AS31" s="42">
        <v>14.308</v>
      </c>
      <c r="AT31" s="42">
        <v>15.212999999999999</v>
      </c>
      <c r="AU31" s="42">
        <v>16.112000000000002</v>
      </c>
      <c r="AV31" s="42">
        <v>17.004000000000001</v>
      </c>
      <c r="AW31" s="42">
        <v>17.889000000000003</v>
      </c>
      <c r="AX31" s="42">
        <v>18.766999999999999</v>
      </c>
      <c r="AY31" s="42">
        <v>19.635000000000002</v>
      </c>
      <c r="AZ31" s="42">
        <v>20.501000000000001</v>
      </c>
      <c r="BA31" s="42">
        <v>21.357000000000003</v>
      </c>
      <c r="BB31" s="42">
        <v>22.204000000000001</v>
      </c>
      <c r="BC31" s="42">
        <v>23.043000000000003</v>
      </c>
      <c r="BD31" s="42">
        <v>23.870999999999999</v>
      </c>
      <c r="BE31" s="42">
        <v>24.696000000000002</v>
      </c>
      <c r="BF31" s="42">
        <v>25.508000000000003</v>
      </c>
      <c r="BG31" s="42">
        <v>26.311</v>
      </c>
      <c r="BH31" s="42">
        <v>27.100999999999999</v>
      </c>
      <c r="BI31" s="42">
        <v>27.884</v>
      </c>
      <c r="BJ31" s="42">
        <v>28.655000000000001</v>
      </c>
      <c r="BK31" s="42">
        <v>29.414999999999999</v>
      </c>
      <c r="BL31" s="42">
        <v>30.163</v>
      </c>
      <c r="BM31" s="42">
        <v>30.899000000000001</v>
      </c>
      <c r="BN31" s="42">
        <v>31.620999999999999</v>
      </c>
      <c r="BO31" s="42">
        <v>32.33</v>
      </c>
      <c r="BP31" s="42">
        <v>33.024999999999999</v>
      </c>
      <c r="BQ31" s="42">
        <v>33.704999999999998</v>
      </c>
      <c r="BR31" s="42">
        <v>34.369999999999997</v>
      </c>
      <c r="BS31" s="42">
        <v>35.018999999999998</v>
      </c>
      <c r="BT31" s="42">
        <v>35.652000000000001</v>
      </c>
      <c r="BU31" s="42">
        <v>36.268999999999998</v>
      </c>
      <c r="BV31" s="42">
        <v>36.869</v>
      </c>
      <c r="BW31" s="42">
        <v>37.451000000000001</v>
      </c>
      <c r="BX31" s="42">
        <v>38.015000000000001</v>
      </c>
      <c r="BY31" s="42">
        <v>38.559999999999995</v>
      </c>
      <c r="BZ31" s="42">
        <v>39.085000000000001</v>
      </c>
      <c r="CA31" s="42">
        <v>39.588999999999999</v>
      </c>
      <c r="CB31" s="42">
        <v>40.070999999999998</v>
      </c>
      <c r="CC31" s="42">
        <v>40.53</v>
      </c>
      <c r="CD31" s="42">
        <v>40.964999999999996</v>
      </c>
      <c r="CE31" s="42">
        <v>41.375</v>
      </c>
      <c r="CF31" s="42">
        <v>41.759</v>
      </c>
      <c r="CG31" s="42">
        <v>42.116</v>
      </c>
      <c r="CH31" s="42">
        <v>42.445</v>
      </c>
      <c r="CI31" s="42">
        <v>42.744</v>
      </c>
      <c r="CJ31" s="42">
        <v>43.012999999999998</v>
      </c>
      <c r="CK31" s="42">
        <v>43.250999999999998</v>
      </c>
      <c r="CL31" s="42">
        <v>43.457999999999998</v>
      </c>
      <c r="CM31" s="42">
        <v>43.634999999999998</v>
      </c>
      <c r="CN31" s="42">
        <v>43.782999999999994</v>
      </c>
      <c r="CO31" s="42">
        <v>43.903999999999996</v>
      </c>
      <c r="CP31" s="42">
        <v>44</v>
      </c>
      <c r="CQ31" s="42">
        <v>44.073999999999998</v>
      </c>
      <c r="CR31" s="42">
        <v>44.128999999999998</v>
      </c>
      <c r="CS31" s="42">
        <v>44.168999999999997</v>
      </c>
      <c r="CT31" s="42">
        <v>44.196999999999996</v>
      </c>
      <c r="CU31" s="42">
        <v>44.216000000000001</v>
      </c>
      <c r="CV31" s="42">
        <v>44.228999999999999</v>
      </c>
      <c r="CW31" s="42">
        <v>44.236999999999995</v>
      </c>
      <c r="CX31" s="42">
        <v>44.241999999999997</v>
      </c>
      <c r="CY31" s="42">
        <v>44.244999999999997</v>
      </c>
      <c r="CZ31" s="42">
        <v>44.247</v>
      </c>
      <c r="DA31" s="42">
        <v>44.259</v>
      </c>
      <c r="DB31" s="41"/>
      <c r="DC31" s="41"/>
      <c r="DD31" s="41"/>
    </row>
    <row r="32" spans="1:108"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v>
      </c>
      <c r="AH32" s="42">
        <v>2.9670000000000001</v>
      </c>
      <c r="AI32" s="42">
        <v>3.944</v>
      </c>
      <c r="AJ32" s="42">
        <v>4.9160000000000004</v>
      </c>
      <c r="AK32" s="42">
        <v>5.8820000000000006</v>
      </c>
      <c r="AL32" s="42">
        <v>6.8420000000000005</v>
      </c>
      <c r="AM32" s="42">
        <v>7.7960000000000003</v>
      </c>
      <c r="AN32" s="42">
        <v>8.7439999999999998</v>
      </c>
      <c r="AO32" s="42">
        <v>9.6859999999999999</v>
      </c>
      <c r="AP32" s="42">
        <v>10.622</v>
      </c>
      <c r="AQ32" s="42">
        <v>11.552</v>
      </c>
      <c r="AR32" s="42">
        <v>12.475</v>
      </c>
      <c r="AS32" s="42">
        <v>13.391999999999999</v>
      </c>
      <c r="AT32" s="42">
        <v>14.302999999999999</v>
      </c>
      <c r="AU32" s="42">
        <v>15.206999999999999</v>
      </c>
      <c r="AV32" s="42">
        <v>16.104000000000003</v>
      </c>
      <c r="AW32" s="42">
        <v>16.994</v>
      </c>
      <c r="AX32" s="42">
        <v>17.877000000000002</v>
      </c>
      <c r="AY32" s="42">
        <v>18.747</v>
      </c>
      <c r="AZ32" s="42">
        <v>19.621000000000002</v>
      </c>
      <c r="BA32" s="42">
        <v>20.481000000000002</v>
      </c>
      <c r="BB32" s="42">
        <v>21.333000000000002</v>
      </c>
      <c r="BC32" s="42">
        <v>22.177</v>
      </c>
      <c r="BD32" s="42">
        <v>23.007999999999999</v>
      </c>
      <c r="BE32" s="42">
        <v>23.838000000000001</v>
      </c>
      <c r="BF32" s="42">
        <v>24.655000000000001</v>
      </c>
      <c r="BG32" s="42">
        <v>25.462</v>
      </c>
      <c r="BH32" s="42">
        <v>26.257000000000001</v>
      </c>
      <c r="BI32" s="42">
        <v>27.044</v>
      </c>
      <c r="BJ32" s="42">
        <v>27.82</v>
      </c>
      <c r="BK32" s="42">
        <v>28.584</v>
      </c>
      <c r="BL32" s="42">
        <v>29.335999999999999</v>
      </c>
      <c r="BM32" s="42">
        <v>30.076000000000001</v>
      </c>
      <c r="BN32" s="42">
        <v>30.802</v>
      </c>
      <c r="BO32" s="42">
        <v>31.515000000000001</v>
      </c>
      <c r="BP32" s="42">
        <v>32.213999999999999</v>
      </c>
      <c r="BQ32" s="42">
        <v>32.898000000000003</v>
      </c>
      <c r="BR32" s="42">
        <v>33.567</v>
      </c>
      <c r="BS32" s="42">
        <v>34.22</v>
      </c>
      <c r="BT32" s="42">
        <v>34.856999999999999</v>
      </c>
      <c r="BU32" s="42">
        <v>35.477999999999994</v>
      </c>
      <c r="BV32" s="42">
        <v>36.082000000000001</v>
      </c>
      <c r="BW32" s="42">
        <v>36.667999999999999</v>
      </c>
      <c r="BX32" s="42">
        <v>37.234999999999999</v>
      </c>
      <c r="BY32" s="42">
        <v>37.782999999999994</v>
      </c>
      <c r="BZ32" s="42">
        <v>38.311</v>
      </c>
      <c r="CA32" s="42">
        <v>38.817999999999998</v>
      </c>
      <c r="CB32" s="42">
        <v>39.302999999999997</v>
      </c>
      <c r="CC32" s="42">
        <v>39.765000000000001</v>
      </c>
      <c r="CD32" s="42">
        <v>40.202999999999996</v>
      </c>
      <c r="CE32" s="42">
        <v>40.616</v>
      </c>
      <c r="CF32" s="42">
        <v>41.003</v>
      </c>
      <c r="CG32" s="42">
        <v>41.361999999999995</v>
      </c>
      <c r="CH32" s="42">
        <v>41.692</v>
      </c>
      <c r="CI32" s="42">
        <v>41.992999999999995</v>
      </c>
      <c r="CJ32" s="42">
        <v>42.262999999999998</v>
      </c>
      <c r="CK32" s="42">
        <v>42.501999999999995</v>
      </c>
      <c r="CL32" s="42">
        <v>42.71</v>
      </c>
      <c r="CM32" s="42">
        <v>42.887999999999998</v>
      </c>
      <c r="CN32" s="42">
        <v>43.036999999999999</v>
      </c>
      <c r="CO32" s="42">
        <v>43.157999999999994</v>
      </c>
      <c r="CP32" s="42">
        <v>43.253999999999998</v>
      </c>
      <c r="CQ32" s="42">
        <v>43.327999999999996</v>
      </c>
      <c r="CR32" s="42">
        <v>43.384</v>
      </c>
      <c r="CS32" s="42">
        <v>43.423999999999999</v>
      </c>
      <c r="CT32" s="42">
        <v>43.451999999999998</v>
      </c>
      <c r="CU32" s="42">
        <v>43.470999999999997</v>
      </c>
      <c r="CV32" s="42">
        <v>43.483999999999995</v>
      </c>
      <c r="CW32" s="42">
        <v>43.491999999999997</v>
      </c>
      <c r="CX32" s="42">
        <v>43.497</v>
      </c>
      <c r="CY32" s="42">
        <v>43.5</v>
      </c>
      <c r="CZ32" s="42">
        <v>43.501999999999995</v>
      </c>
      <c r="DA32" s="42">
        <v>43.512999999999998</v>
      </c>
      <c r="DB32" s="41"/>
      <c r="DC32" s="41"/>
      <c r="DD32" s="41"/>
    </row>
    <row r="33" spans="1:108"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v>
      </c>
      <c r="AI33" s="42">
        <v>2.9670000000000001</v>
      </c>
      <c r="AJ33" s="42">
        <v>3.944</v>
      </c>
      <c r="AK33" s="42">
        <v>4.915</v>
      </c>
      <c r="AL33" s="42">
        <v>5.88</v>
      </c>
      <c r="AM33" s="42">
        <v>6.8390000000000004</v>
      </c>
      <c r="AN33" s="42">
        <v>7.7920000000000007</v>
      </c>
      <c r="AO33" s="42">
        <v>8.738999999999999</v>
      </c>
      <c r="AP33" s="42">
        <v>9.68</v>
      </c>
      <c r="AQ33" s="42">
        <v>10.615</v>
      </c>
      <c r="AR33" s="42">
        <v>11.543999999999999</v>
      </c>
      <c r="AS33" s="42">
        <v>12.465999999999999</v>
      </c>
      <c r="AT33" s="42">
        <v>13.382</v>
      </c>
      <c r="AU33" s="42">
        <v>14.290999999999999</v>
      </c>
      <c r="AV33" s="42">
        <v>15.193</v>
      </c>
      <c r="AW33" s="42">
        <v>16.088000000000001</v>
      </c>
      <c r="AX33" s="42">
        <v>16.976000000000003</v>
      </c>
      <c r="AY33" s="42">
        <v>17.855</v>
      </c>
      <c r="AZ33" s="42">
        <v>18.73</v>
      </c>
      <c r="BA33" s="42">
        <v>19.595000000000002</v>
      </c>
      <c r="BB33" s="42">
        <v>20.452000000000002</v>
      </c>
      <c r="BC33" s="42">
        <v>21.301000000000002</v>
      </c>
      <c r="BD33" s="42">
        <v>22.14</v>
      </c>
      <c r="BE33" s="42">
        <v>22.972000000000001</v>
      </c>
      <c r="BF33" s="42">
        <v>23.794</v>
      </c>
      <c r="BG33" s="42">
        <v>24.606000000000002</v>
      </c>
      <c r="BH33" s="42">
        <v>25.408000000000001</v>
      </c>
      <c r="BI33" s="42">
        <v>26.199000000000002</v>
      </c>
      <c r="BJ33" s="42">
        <v>26.98</v>
      </c>
      <c r="BK33" s="42">
        <v>27.748000000000001</v>
      </c>
      <c r="BL33" s="42">
        <v>28.504999999999999</v>
      </c>
      <c r="BM33" s="42">
        <v>29.248999999999999</v>
      </c>
      <c r="BN33" s="42">
        <v>29.98</v>
      </c>
      <c r="BO33" s="42">
        <v>30.696999999999999</v>
      </c>
      <c r="BP33" s="42">
        <v>31.399000000000001</v>
      </c>
      <c r="BQ33" s="42">
        <v>32.087000000000003</v>
      </c>
      <c r="BR33" s="42">
        <v>32.76</v>
      </c>
      <c r="BS33" s="42">
        <v>33.413999999999994</v>
      </c>
      <c r="BT33" s="42">
        <v>34.055</v>
      </c>
      <c r="BU33" s="42">
        <v>34.678999999999995</v>
      </c>
      <c r="BV33" s="42">
        <v>35.285999999999994</v>
      </c>
      <c r="BW33" s="42">
        <v>35.875</v>
      </c>
      <c r="BX33" s="42">
        <v>36.445999999999998</v>
      </c>
      <c r="BY33" s="42">
        <v>36.997</v>
      </c>
      <c r="BZ33" s="42">
        <v>37.527999999999999</v>
      </c>
      <c r="CA33" s="42">
        <v>38.037999999999997</v>
      </c>
      <c r="CB33" s="42">
        <v>38.525999999999996</v>
      </c>
      <c r="CC33" s="42">
        <v>38.991</v>
      </c>
      <c r="CD33" s="42">
        <v>39.430999999999997</v>
      </c>
      <c r="CE33" s="42">
        <v>39.845999999999997</v>
      </c>
      <c r="CF33" s="42">
        <v>40.234999999999999</v>
      </c>
      <c r="CG33" s="42">
        <v>40.595999999999997</v>
      </c>
      <c r="CH33" s="42">
        <v>40.927999999999997</v>
      </c>
      <c r="CI33" s="42">
        <v>41.230999999999995</v>
      </c>
      <c r="CJ33" s="42">
        <v>41.503</v>
      </c>
      <c r="CK33" s="42">
        <v>41.744</v>
      </c>
      <c r="CL33" s="42">
        <v>41.954000000000001</v>
      </c>
      <c r="CM33" s="42">
        <v>42.132999999999996</v>
      </c>
      <c r="CN33" s="42">
        <v>42.282999999999994</v>
      </c>
      <c r="CO33" s="42">
        <v>42.405000000000001</v>
      </c>
      <c r="CP33" s="42">
        <v>42.501999999999995</v>
      </c>
      <c r="CQ33" s="42">
        <v>42.576999999999998</v>
      </c>
      <c r="CR33" s="42">
        <v>42.632999999999996</v>
      </c>
      <c r="CS33" s="42">
        <v>42.673999999999999</v>
      </c>
      <c r="CT33" s="42">
        <v>42.701999999999998</v>
      </c>
      <c r="CU33" s="42">
        <v>42.720999999999997</v>
      </c>
      <c r="CV33" s="42">
        <v>42.733999999999995</v>
      </c>
      <c r="CW33" s="42">
        <v>42.741999999999997</v>
      </c>
      <c r="CX33" s="42">
        <v>42.747</v>
      </c>
      <c r="CY33" s="42">
        <v>42.75</v>
      </c>
      <c r="CZ33" s="42">
        <v>42.751999999999995</v>
      </c>
      <c r="DA33" s="42">
        <v>42.762999999999998</v>
      </c>
      <c r="DB33" s="41"/>
      <c r="DC33" s="41"/>
      <c r="DD33" s="41"/>
    </row>
    <row r="34" spans="1:108"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v>
      </c>
      <c r="AJ34" s="42">
        <v>2.9670000000000001</v>
      </c>
      <c r="AK34" s="42">
        <v>3.944</v>
      </c>
      <c r="AL34" s="42">
        <v>4.915</v>
      </c>
      <c r="AM34" s="42">
        <v>5.88</v>
      </c>
      <c r="AN34" s="42">
        <v>6.8390000000000004</v>
      </c>
      <c r="AO34" s="42">
        <v>7.7920000000000007</v>
      </c>
      <c r="AP34" s="42">
        <v>8.738999999999999</v>
      </c>
      <c r="AQ34" s="42">
        <v>9.6790000000000003</v>
      </c>
      <c r="AR34" s="42">
        <v>10.613</v>
      </c>
      <c r="AS34" s="42">
        <v>11.540999999999999</v>
      </c>
      <c r="AT34" s="42">
        <v>12.462</v>
      </c>
      <c r="AU34" s="42">
        <v>13.375999999999999</v>
      </c>
      <c r="AV34" s="42">
        <v>14.283999999999999</v>
      </c>
      <c r="AW34" s="42">
        <v>15.184999999999999</v>
      </c>
      <c r="AX34" s="42">
        <v>16.078000000000003</v>
      </c>
      <c r="AY34" s="42">
        <v>16.959</v>
      </c>
      <c r="AZ34" s="42">
        <v>17.842000000000002</v>
      </c>
      <c r="BA34" s="42">
        <v>18.712</v>
      </c>
      <c r="BB34" s="42">
        <v>19.574000000000002</v>
      </c>
      <c r="BC34" s="42">
        <v>20.428000000000001</v>
      </c>
      <c r="BD34" s="42">
        <v>21.268999999999998</v>
      </c>
      <c r="BE34" s="42">
        <v>22.109000000000002</v>
      </c>
      <c r="BF34" s="42">
        <v>22.936</v>
      </c>
      <c r="BG34" s="42">
        <v>23.753</v>
      </c>
      <c r="BH34" s="42">
        <v>24.555</v>
      </c>
      <c r="BI34" s="42">
        <v>25.350999999999999</v>
      </c>
      <c r="BJ34" s="42">
        <v>26.135999999999999</v>
      </c>
      <c r="BK34" s="42">
        <v>26.91</v>
      </c>
      <c r="BL34" s="42">
        <v>27.670999999999999</v>
      </c>
      <c r="BM34" s="42">
        <v>28.419</v>
      </c>
      <c r="BN34" s="42">
        <v>29.154</v>
      </c>
      <c r="BO34" s="42">
        <v>29.875</v>
      </c>
      <c r="BP34" s="42">
        <v>30.582000000000001</v>
      </c>
      <c r="BQ34" s="42">
        <v>31.274000000000001</v>
      </c>
      <c r="BR34" s="42">
        <v>31.95</v>
      </c>
      <c r="BS34" s="42">
        <v>32.613999999999997</v>
      </c>
      <c r="BT34" s="42">
        <v>33.259</v>
      </c>
      <c r="BU34" s="42">
        <v>33.887</v>
      </c>
      <c r="BV34" s="42">
        <v>34.497999999999998</v>
      </c>
      <c r="BW34" s="42">
        <v>35.091000000000001</v>
      </c>
      <c r="BX34" s="42">
        <v>35.664999999999999</v>
      </c>
      <c r="BY34" s="42">
        <v>36.22</v>
      </c>
      <c r="BZ34" s="42">
        <v>36.753999999999998</v>
      </c>
      <c r="CA34" s="42">
        <v>37.266999999999996</v>
      </c>
      <c r="CB34" s="42">
        <v>37.757999999999996</v>
      </c>
      <c r="CC34" s="42">
        <v>38.224999999999994</v>
      </c>
      <c r="CD34" s="42">
        <v>38.667999999999999</v>
      </c>
      <c r="CE34" s="42">
        <v>39.085999999999999</v>
      </c>
      <c r="CF34" s="42">
        <v>39.476999999999997</v>
      </c>
      <c r="CG34" s="42">
        <v>39.839999999999996</v>
      </c>
      <c r="CH34" s="42">
        <v>40.173999999999999</v>
      </c>
      <c r="CI34" s="42">
        <v>40.477999999999994</v>
      </c>
      <c r="CJ34" s="42">
        <v>40.751999999999995</v>
      </c>
      <c r="CK34" s="42">
        <v>40.994</v>
      </c>
      <c r="CL34" s="42">
        <v>41.204999999999998</v>
      </c>
      <c r="CM34" s="42">
        <v>41.384999999999998</v>
      </c>
      <c r="CN34" s="42">
        <v>41.535999999999994</v>
      </c>
      <c r="CO34" s="42">
        <v>41.658999999999999</v>
      </c>
      <c r="CP34" s="42">
        <v>41.756</v>
      </c>
      <c r="CQ34" s="42">
        <v>41.830999999999996</v>
      </c>
      <c r="CR34" s="42">
        <v>41.887</v>
      </c>
      <c r="CS34" s="42">
        <v>41.927999999999997</v>
      </c>
      <c r="CT34" s="42">
        <v>41.957000000000001</v>
      </c>
      <c r="CU34" s="42">
        <v>41.975999999999999</v>
      </c>
      <c r="CV34" s="42">
        <v>41.988999999999997</v>
      </c>
      <c r="CW34" s="42">
        <v>41.997</v>
      </c>
      <c r="CX34" s="42">
        <v>42.001999999999995</v>
      </c>
      <c r="CY34" s="42">
        <v>42.004999999999995</v>
      </c>
      <c r="CZ34" s="42">
        <v>42.006999999999998</v>
      </c>
      <c r="DA34" s="42">
        <v>42.011000000000003</v>
      </c>
      <c r="DB34" s="41"/>
      <c r="DC34" s="41"/>
      <c r="DD34" s="41"/>
    </row>
    <row r="35" spans="1:108"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v>
      </c>
      <c r="AK35" s="42">
        <v>2.9670000000000001</v>
      </c>
      <c r="AL35" s="42">
        <v>3.944</v>
      </c>
      <c r="AM35" s="42">
        <v>4.915</v>
      </c>
      <c r="AN35" s="42">
        <v>5.88</v>
      </c>
      <c r="AO35" s="42">
        <v>6.8380000000000001</v>
      </c>
      <c r="AP35" s="42">
        <v>7.79</v>
      </c>
      <c r="AQ35" s="42">
        <v>8.7359999999999989</v>
      </c>
      <c r="AR35" s="42">
        <v>9.6760000000000002</v>
      </c>
      <c r="AS35" s="42">
        <v>10.609</v>
      </c>
      <c r="AT35" s="42">
        <v>11.536</v>
      </c>
      <c r="AU35" s="42">
        <v>12.456</v>
      </c>
      <c r="AV35" s="42">
        <v>13.369</v>
      </c>
      <c r="AW35" s="42">
        <v>14.274999999999999</v>
      </c>
      <c r="AX35" s="42">
        <v>15.173999999999999</v>
      </c>
      <c r="AY35" s="42">
        <v>16.056999999999999</v>
      </c>
      <c r="AZ35" s="42">
        <v>16.949000000000002</v>
      </c>
      <c r="BA35" s="42">
        <v>17.825000000000003</v>
      </c>
      <c r="BB35" s="42">
        <v>18.692</v>
      </c>
      <c r="BC35" s="42">
        <v>19.551000000000002</v>
      </c>
      <c r="BD35" s="42">
        <v>20.393000000000001</v>
      </c>
      <c r="BE35" s="42">
        <v>21.242000000000001</v>
      </c>
      <c r="BF35" s="42">
        <v>22.073</v>
      </c>
      <c r="BG35" s="42">
        <v>22.895</v>
      </c>
      <c r="BH35" s="42">
        <v>23.698</v>
      </c>
      <c r="BI35" s="42">
        <v>24.498999999999999</v>
      </c>
      <c r="BJ35" s="42">
        <v>25.288</v>
      </c>
      <c r="BK35" s="42">
        <v>26.065999999999999</v>
      </c>
      <c r="BL35" s="42">
        <v>26.832000000000001</v>
      </c>
      <c r="BM35" s="42">
        <v>27.584</v>
      </c>
      <c r="BN35" s="42">
        <v>28.323</v>
      </c>
      <c r="BO35" s="42">
        <v>29.048999999999999</v>
      </c>
      <c r="BP35" s="42">
        <v>29.76</v>
      </c>
      <c r="BQ35" s="42">
        <v>30.456</v>
      </c>
      <c r="BR35" s="42">
        <v>31.135999999999999</v>
      </c>
      <c r="BS35" s="42">
        <v>31.807000000000002</v>
      </c>
      <c r="BT35" s="42">
        <v>32.454999999999998</v>
      </c>
      <c r="BU35" s="42">
        <v>33.086999999999996</v>
      </c>
      <c r="BV35" s="42">
        <v>33.701000000000001</v>
      </c>
      <c r="BW35" s="42">
        <v>34.296999999999997</v>
      </c>
      <c r="BX35" s="42">
        <v>34.873999999999995</v>
      </c>
      <c r="BY35" s="42">
        <v>35.431999999999995</v>
      </c>
      <c r="BZ35" s="42">
        <v>35.969000000000001</v>
      </c>
      <c r="CA35" s="42">
        <v>36.484999999999999</v>
      </c>
      <c r="CB35" s="42">
        <v>36.978999999999999</v>
      </c>
      <c r="CC35" s="42">
        <v>37.448999999999998</v>
      </c>
      <c r="CD35" s="42">
        <v>37.894999999999996</v>
      </c>
      <c r="CE35" s="42">
        <v>38.314999999999998</v>
      </c>
      <c r="CF35" s="42">
        <v>38.707999999999998</v>
      </c>
      <c r="CG35" s="42">
        <v>39.073</v>
      </c>
      <c r="CH35" s="42">
        <v>39.408999999999999</v>
      </c>
      <c r="CI35" s="42">
        <v>39.714999999999996</v>
      </c>
      <c r="CJ35" s="42">
        <v>39.989999999999995</v>
      </c>
      <c r="CK35" s="42">
        <v>40.233999999999995</v>
      </c>
      <c r="CL35" s="42">
        <v>40.445999999999998</v>
      </c>
      <c r="CM35" s="42">
        <v>40.626999999999995</v>
      </c>
      <c r="CN35" s="42">
        <v>40.777999999999999</v>
      </c>
      <c r="CO35" s="42">
        <v>40.902000000000001</v>
      </c>
      <c r="CP35" s="42">
        <v>41</v>
      </c>
      <c r="CQ35" s="42">
        <v>41.076000000000001</v>
      </c>
      <c r="CR35" s="42">
        <v>41.132999999999996</v>
      </c>
      <c r="CS35" s="42">
        <v>41.173999999999999</v>
      </c>
      <c r="CT35" s="42">
        <v>41.202999999999996</v>
      </c>
      <c r="CU35" s="42">
        <v>41.222999999999999</v>
      </c>
      <c r="CV35" s="42">
        <v>41.235999999999997</v>
      </c>
      <c r="CW35" s="42">
        <v>41.244</v>
      </c>
      <c r="CX35" s="42">
        <v>41.248999999999995</v>
      </c>
      <c r="CY35" s="42">
        <v>41.251999999999995</v>
      </c>
      <c r="CZ35" s="42">
        <v>41.253999999999998</v>
      </c>
      <c r="DA35" s="42">
        <v>41.256</v>
      </c>
      <c r="DB35" s="41"/>
      <c r="DC35" s="41"/>
      <c r="DD35" s="41"/>
    </row>
    <row r="36" spans="1:108"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v>
      </c>
      <c r="AL36" s="42">
        <v>2.9670000000000001</v>
      </c>
      <c r="AM36" s="42">
        <v>3.9430000000000001</v>
      </c>
      <c r="AN36" s="42">
        <v>4.9130000000000003</v>
      </c>
      <c r="AO36" s="42">
        <v>5.8770000000000007</v>
      </c>
      <c r="AP36" s="42">
        <v>6.835</v>
      </c>
      <c r="AQ36" s="42">
        <v>7.7869999999999999</v>
      </c>
      <c r="AR36" s="42">
        <v>8.7319999999999993</v>
      </c>
      <c r="AS36" s="42">
        <v>9.6709999999999994</v>
      </c>
      <c r="AT36" s="42">
        <v>10.603</v>
      </c>
      <c r="AU36" s="42">
        <v>11.527999999999999</v>
      </c>
      <c r="AV36" s="42">
        <v>12.446</v>
      </c>
      <c r="AW36" s="42">
        <v>13.356999999999999</v>
      </c>
      <c r="AX36" s="42">
        <v>14.260999999999999</v>
      </c>
      <c r="AY36" s="42">
        <v>15.151999999999999</v>
      </c>
      <c r="AZ36" s="42">
        <v>16.047000000000001</v>
      </c>
      <c r="BA36" s="42">
        <v>16.928000000000001</v>
      </c>
      <c r="BB36" s="42">
        <v>17.8</v>
      </c>
      <c r="BC36" s="42">
        <v>18.664000000000001</v>
      </c>
      <c r="BD36" s="42">
        <v>19.513000000000002</v>
      </c>
      <c r="BE36" s="42">
        <v>20.365000000000002</v>
      </c>
      <c r="BF36" s="42">
        <v>21.201000000000001</v>
      </c>
      <c r="BG36" s="42">
        <v>22.027000000000001</v>
      </c>
      <c r="BH36" s="42">
        <v>22.838000000000001</v>
      </c>
      <c r="BI36" s="42">
        <v>23.643999999999998</v>
      </c>
      <c r="BJ36" s="42">
        <v>24.437999999999999</v>
      </c>
      <c r="BK36" s="42">
        <v>25.22</v>
      </c>
      <c r="BL36" s="42">
        <v>25.99</v>
      </c>
      <c r="BM36" s="42">
        <v>26.747</v>
      </c>
      <c r="BN36" s="42">
        <v>27.491</v>
      </c>
      <c r="BO36" s="42">
        <v>28.22</v>
      </c>
      <c r="BP36" s="42">
        <v>28.934999999999999</v>
      </c>
      <c r="BQ36" s="42">
        <v>29.635999999999999</v>
      </c>
      <c r="BR36" s="42">
        <v>30.32</v>
      </c>
      <c r="BS36" s="42">
        <v>30.991</v>
      </c>
      <c r="BT36" s="42">
        <v>31.643000000000001</v>
      </c>
      <c r="BU36" s="42">
        <v>32.277999999999999</v>
      </c>
      <c r="BV36" s="42">
        <v>32.896000000000001</v>
      </c>
      <c r="BW36" s="42">
        <v>33.495999999999995</v>
      </c>
      <c r="BX36" s="42">
        <v>34.076999999999998</v>
      </c>
      <c r="BY36" s="42">
        <v>34.637999999999998</v>
      </c>
      <c r="BZ36" s="42">
        <v>35.177999999999997</v>
      </c>
      <c r="CA36" s="42">
        <v>35.696999999999996</v>
      </c>
      <c r="CB36" s="42">
        <v>36.192999999999998</v>
      </c>
      <c r="CC36" s="42">
        <v>36.665999999999997</v>
      </c>
      <c r="CD36" s="42">
        <v>37.113999999999997</v>
      </c>
      <c r="CE36" s="42">
        <v>37.536999999999999</v>
      </c>
      <c r="CF36" s="42">
        <v>37.933</v>
      </c>
      <c r="CG36" s="42">
        <v>38.300999999999995</v>
      </c>
      <c r="CH36" s="42">
        <v>38.638999999999996</v>
      </c>
      <c r="CI36" s="42">
        <v>38.946999999999996</v>
      </c>
      <c r="CJ36" s="42">
        <v>39.223999999999997</v>
      </c>
      <c r="CK36" s="42">
        <v>39.469000000000001</v>
      </c>
      <c r="CL36" s="42">
        <v>39.681999999999995</v>
      </c>
      <c r="CM36" s="42">
        <v>39.863999999999997</v>
      </c>
      <c r="CN36" s="42">
        <v>40.015999999999998</v>
      </c>
      <c r="CO36" s="42">
        <v>40.14</v>
      </c>
      <c r="CP36" s="42">
        <v>40.238999999999997</v>
      </c>
      <c r="CQ36" s="42">
        <v>40.314999999999998</v>
      </c>
      <c r="CR36" s="42">
        <v>40.372</v>
      </c>
      <c r="CS36" s="42">
        <v>40.412999999999997</v>
      </c>
      <c r="CT36" s="42">
        <v>40.442</v>
      </c>
      <c r="CU36" s="42">
        <v>40.461999999999996</v>
      </c>
      <c r="CV36" s="42">
        <v>40.474999999999994</v>
      </c>
      <c r="CW36" s="42">
        <v>40.482999999999997</v>
      </c>
      <c r="CX36" s="42">
        <v>40.488</v>
      </c>
      <c r="CY36" s="42">
        <v>40.491</v>
      </c>
      <c r="CZ36" s="42">
        <v>40.492999999999995</v>
      </c>
      <c r="DA36" s="42">
        <v>40.499000000000002</v>
      </c>
      <c r="DB36" s="41"/>
      <c r="DC36" s="41"/>
      <c r="DD36" s="41"/>
    </row>
    <row r="37" spans="1:108"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0.99399999999999999</v>
      </c>
      <c r="AL37" s="42">
        <v>1.982</v>
      </c>
      <c r="AM37" s="42">
        <v>2.964</v>
      </c>
      <c r="AN37" s="42">
        <v>3.94</v>
      </c>
      <c r="AO37" s="42">
        <v>4.91</v>
      </c>
      <c r="AP37" s="42">
        <v>5.8740000000000006</v>
      </c>
      <c r="AQ37" s="42">
        <v>6.8310000000000004</v>
      </c>
      <c r="AR37" s="42">
        <v>7.782</v>
      </c>
      <c r="AS37" s="42">
        <v>8.7259999999999991</v>
      </c>
      <c r="AT37" s="42">
        <v>9.6639999999999997</v>
      </c>
      <c r="AU37" s="42">
        <v>10.594999999999999</v>
      </c>
      <c r="AV37" s="42">
        <v>11.519</v>
      </c>
      <c r="AW37" s="42">
        <v>12.436</v>
      </c>
      <c r="AX37" s="42">
        <v>13.344999999999999</v>
      </c>
      <c r="AY37" s="42">
        <v>14.243</v>
      </c>
      <c r="AZ37" s="42">
        <v>15.141</v>
      </c>
      <c r="BA37" s="42">
        <v>16.027000000000001</v>
      </c>
      <c r="BB37" s="42">
        <v>16.905000000000001</v>
      </c>
      <c r="BC37" s="42">
        <v>17.774000000000001</v>
      </c>
      <c r="BD37" s="42">
        <v>18.63</v>
      </c>
      <c r="BE37" s="42">
        <v>19.485000000000003</v>
      </c>
      <c r="BF37" s="42">
        <v>20.326000000000001</v>
      </c>
      <c r="BG37" s="42">
        <v>21.157</v>
      </c>
      <c r="BH37" s="42">
        <v>21.975000000000001</v>
      </c>
      <c r="BI37" s="42">
        <v>22.785</v>
      </c>
      <c r="BJ37" s="42">
        <v>23.584</v>
      </c>
      <c r="BK37" s="42">
        <v>24.370999999999999</v>
      </c>
      <c r="BL37" s="42">
        <v>25.145</v>
      </c>
      <c r="BM37" s="42">
        <v>25.907</v>
      </c>
      <c r="BN37" s="42">
        <v>26.655000000000001</v>
      </c>
      <c r="BO37" s="42">
        <v>27.388999999999999</v>
      </c>
      <c r="BP37" s="42">
        <v>28.108000000000001</v>
      </c>
      <c r="BQ37" s="42">
        <v>28.812999999999999</v>
      </c>
      <c r="BR37" s="42">
        <v>29.501000000000001</v>
      </c>
      <c r="BS37" s="42">
        <v>30.176000000000002</v>
      </c>
      <c r="BT37" s="42">
        <v>30.832000000000001</v>
      </c>
      <c r="BU37" s="42">
        <v>31.471</v>
      </c>
      <c r="BV37" s="42">
        <v>32.092999999999996</v>
      </c>
      <c r="BW37" s="42">
        <v>32.695999999999998</v>
      </c>
      <c r="BX37" s="42">
        <v>33.28</v>
      </c>
      <c r="BY37" s="42">
        <v>33.844000000000001</v>
      </c>
      <c r="BZ37" s="42">
        <v>34.387999999999998</v>
      </c>
      <c r="CA37" s="42">
        <v>34.909999999999997</v>
      </c>
      <c r="CB37" s="42">
        <v>35.408999999999999</v>
      </c>
      <c r="CC37" s="42">
        <v>35.884999999999998</v>
      </c>
      <c r="CD37" s="42">
        <v>36.335999999999999</v>
      </c>
      <c r="CE37" s="42">
        <v>36.760999999999996</v>
      </c>
      <c r="CF37" s="42">
        <v>37.158999999999999</v>
      </c>
      <c r="CG37" s="42">
        <v>37.528999999999996</v>
      </c>
      <c r="CH37" s="42">
        <v>37.869</v>
      </c>
      <c r="CI37" s="42">
        <v>38.178999999999995</v>
      </c>
      <c r="CJ37" s="42">
        <v>38.457999999999998</v>
      </c>
      <c r="CK37" s="42">
        <v>38.704999999999998</v>
      </c>
      <c r="CL37" s="42">
        <v>38.919999999999995</v>
      </c>
      <c r="CM37" s="42">
        <v>39.102999999999994</v>
      </c>
      <c r="CN37" s="42">
        <v>39.256</v>
      </c>
      <c r="CO37" s="42">
        <v>39.381</v>
      </c>
      <c r="CP37" s="42">
        <v>39.479999999999997</v>
      </c>
      <c r="CQ37" s="42">
        <v>39.556999999999995</v>
      </c>
      <c r="CR37" s="42">
        <v>39.613999999999997</v>
      </c>
      <c r="CS37" s="42">
        <v>39.655999999999999</v>
      </c>
      <c r="CT37" s="42">
        <v>39.684999999999995</v>
      </c>
      <c r="CU37" s="42">
        <v>39.704999999999998</v>
      </c>
      <c r="CV37" s="42">
        <v>39.717999999999996</v>
      </c>
      <c r="CW37" s="42">
        <v>39.725999999999999</v>
      </c>
      <c r="CX37" s="42">
        <v>39.730999999999995</v>
      </c>
      <c r="CY37" s="42">
        <v>39.733999999999995</v>
      </c>
      <c r="CZ37" s="42">
        <v>39.735999999999997</v>
      </c>
      <c r="DA37" s="42">
        <v>39.741</v>
      </c>
      <c r="DB37" s="41"/>
      <c r="DC37" s="41"/>
      <c r="DD37" s="41"/>
    </row>
    <row r="38" spans="1:108"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0.99399999999999999</v>
      </c>
      <c r="AM38" s="42">
        <v>1.982</v>
      </c>
      <c r="AN38" s="42">
        <v>2.964</v>
      </c>
      <c r="AO38" s="42">
        <v>3.94</v>
      </c>
      <c r="AP38" s="42">
        <v>4.9090000000000007</v>
      </c>
      <c r="AQ38" s="42">
        <v>5.8720000000000008</v>
      </c>
      <c r="AR38" s="42">
        <v>6.8290000000000006</v>
      </c>
      <c r="AS38" s="42">
        <v>7.7789999999999999</v>
      </c>
      <c r="AT38" s="42">
        <v>8.7219999999999995</v>
      </c>
      <c r="AU38" s="42">
        <v>9.6579999999999995</v>
      </c>
      <c r="AV38" s="42">
        <v>10.587</v>
      </c>
      <c r="AW38" s="42">
        <v>11.508999999999999</v>
      </c>
      <c r="AX38" s="42">
        <v>12.423999999999999</v>
      </c>
      <c r="AY38" s="42">
        <v>13.329000000000001</v>
      </c>
      <c r="AZ38" s="42">
        <v>14.231</v>
      </c>
      <c r="BA38" s="42">
        <v>15.122</v>
      </c>
      <c r="BB38" s="42">
        <v>16.005000000000003</v>
      </c>
      <c r="BC38" s="42">
        <v>16.879000000000001</v>
      </c>
      <c r="BD38" s="42">
        <v>17.742000000000001</v>
      </c>
      <c r="BE38" s="42">
        <v>18.600000000000001</v>
      </c>
      <c r="BF38" s="42">
        <v>19.446000000000002</v>
      </c>
      <c r="BG38" s="42">
        <v>20.282</v>
      </c>
      <c r="BH38" s="42">
        <v>21.108000000000001</v>
      </c>
      <c r="BI38" s="42">
        <v>21.922999999999998</v>
      </c>
      <c r="BJ38" s="42">
        <v>22.727</v>
      </c>
      <c r="BK38" s="42">
        <v>23.518000000000001</v>
      </c>
      <c r="BL38" s="42">
        <v>24.297999999999998</v>
      </c>
      <c r="BM38" s="42">
        <v>25.064</v>
      </c>
      <c r="BN38" s="42">
        <v>25.815999999999999</v>
      </c>
      <c r="BO38" s="42">
        <v>26.555</v>
      </c>
      <c r="BP38" s="42">
        <v>27.277999999999999</v>
      </c>
      <c r="BQ38" s="42">
        <v>27.986999999999998</v>
      </c>
      <c r="BR38" s="42">
        <v>28.68</v>
      </c>
      <c r="BS38" s="42">
        <v>29.355</v>
      </c>
      <c r="BT38" s="42">
        <v>30.015000000000001</v>
      </c>
      <c r="BU38" s="42">
        <v>30.658000000000001</v>
      </c>
      <c r="BV38" s="42">
        <v>31.283000000000001</v>
      </c>
      <c r="BW38" s="42">
        <v>31.89</v>
      </c>
      <c r="BX38" s="42">
        <v>32.477999999999994</v>
      </c>
      <c r="BY38" s="42">
        <v>33.045999999999999</v>
      </c>
      <c r="BZ38" s="42">
        <v>33.592999999999996</v>
      </c>
      <c r="CA38" s="42">
        <v>34.117999999999995</v>
      </c>
      <c r="CB38" s="42">
        <v>34.619999999999997</v>
      </c>
      <c r="CC38" s="42">
        <v>35.097999999999999</v>
      </c>
      <c r="CD38" s="42">
        <v>35.552</v>
      </c>
      <c r="CE38" s="42">
        <v>35.979999999999997</v>
      </c>
      <c r="CF38" s="42">
        <v>36.381</v>
      </c>
      <c r="CG38" s="42">
        <v>36.753</v>
      </c>
      <c r="CH38" s="42">
        <v>37.094999999999999</v>
      </c>
      <c r="CI38" s="42">
        <v>37.406999999999996</v>
      </c>
      <c r="CJ38" s="42">
        <v>37.686999999999998</v>
      </c>
      <c r="CK38" s="42">
        <v>37.934999999999995</v>
      </c>
      <c r="CL38" s="42">
        <v>38.150999999999996</v>
      </c>
      <c r="CM38" s="42">
        <v>38.335000000000001</v>
      </c>
      <c r="CN38" s="42">
        <v>38.488999999999997</v>
      </c>
      <c r="CO38" s="42">
        <v>38.614999999999995</v>
      </c>
      <c r="CP38" s="42">
        <v>38.714999999999996</v>
      </c>
      <c r="CQ38" s="42">
        <v>38.791999999999994</v>
      </c>
      <c r="CR38" s="42">
        <v>38.849999999999994</v>
      </c>
      <c r="CS38" s="42">
        <v>38.891999999999996</v>
      </c>
      <c r="CT38" s="42">
        <v>38.920999999999999</v>
      </c>
      <c r="CU38" s="42">
        <v>38.940999999999995</v>
      </c>
      <c r="CV38" s="42">
        <v>38.954000000000001</v>
      </c>
      <c r="CW38" s="42">
        <v>38.963000000000001</v>
      </c>
      <c r="CX38" s="42">
        <v>38.967999999999996</v>
      </c>
      <c r="CY38" s="42">
        <v>38.970999999999997</v>
      </c>
      <c r="CZ38" s="42">
        <v>38.972999999999999</v>
      </c>
      <c r="DA38" s="42">
        <v>38.981999999999999</v>
      </c>
      <c r="DB38" s="41"/>
      <c r="DC38" s="41"/>
      <c r="DD38" s="41"/>
    </row>
    <row r="39" spans="1:108"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0.99399999999999999</v>
      </c>
      <c r="AN39" s="42">
        <v>1.982</v>
      </c>
      <c r="AO39" s="42">
        <v>2.964</v>
      </c>
      <c r="AP39" s="42">
        <v>3.9390000000000001</v>
      </c>
      <c r="AQ39" s="42">
        <v>4.9080000000000004</v>
      </c>
      <c r="AR39" s="42">
        <v>5.87</v>
      </c>
      <c r="AS39" s="42">
        <v>6.8260000000000005</v>
      </c>
      <c r="AT39" s="42">
        <v>7.7750000000000004</v>
      </c>
      <c r="AU39" s="42">
        <v>8.7169999999999987</v>
      </c>
      <c r="AV39" s="42">
        <v>9.6519999999999992</v>
      </c>
      <c r="AW39" s="42">
        <v>10.58</v>
      </c>
      <c r="AX39" s="42">
        <v>11.500999999999999</v>
      </c>
      <c r="AY39" s="42">
        <v>12.411</v>
      </c>
      <c r="AZ39" s="42">
        <v>13.318999999999999</v>
      </c>
      <c r="BA39" s="42">
        <v>14.215999999999999</v>
      </c>
      <c r="BB39" s="42">
        <v>15.103999999999999</v>
      </c>
      <c r="BC39" s="42">
        <v>15.984</v>
      </c>
      <c r="BD39" s="42">
        <v>16.850999999999999</v>
      </c>
      <c r="BE39" s="42">
        <v>17.716000000000001</v>
      </c>
      <c r="BF39" s="42">
        <v>18.568000000000001</v>
      </c>
      <c r="BG39" s="42">
        <v>19.41</v>
      </c>
      <c r="BH39" s="42">
        <v>20.236999999999998</v>
      </c>
      <c r="BI39" s="42">
        <v>21.056999999999999</v>
      </c>
      <c r="BJ39" s="42">
        <v>21.866</v>
      </c>
      <c r="BK39" s="42">
        <v>22.661999999999999</v>
      </c>
      <c r="BL39" s="42">
        <v>23.446000000000002</v>
      </c>
      <c r="BM39" s="42">
        <v>24.216999999999999</v>
      </c>
      <c r="BN39" s="42">
        <v>24.974</v>
      </c>
      <c r="BO39" s="42">
        <v>25.716999999999999</v>
      </c>
      <c r="BP39" s="42">
        <v>26.445</v>
      </c>
      <c r="BQ39" s="42">
        <v>27.158000000000001</v>
      </c>
      <c r="BR39" s="42">
        <v>27.855</v>
      </c>
      <c r="BS39" s="42">
        <v>28.540000000000003</v>
      </c>
      <c r="BT39" s="42">
        <v>29.204000000000001</v>
      </c>
      <c r="BU39" s="42">
        <v>29.851000000000003</v>
      </c>
      <c r="BV39" s="42">
        <v>30.48</v>
      </c>
      <c r="BW39" s="42">
        <v>31.091000000000001</v>
      </c>
      <c r="BX39" s="42">
        <v>31.682000000000002</v>
      </c>
      <c r="BY39" s="42">
        <v>32.253</v>
      </c>
      <c r="BZ39" s="42">
        <v>32.802999999999997</v>
      </c>
      <c r="CA39" s="42">
        <v>33.330999999999996</v>
      </c>
      <c r="CB39" s="42">
        <v>33.836999999999996</v>
      </c>
      <c r="CC39" s="42">
        <v>34.317999999999998</v>
      </c>
      <c r="CD39" s="42">
        <v>34.774000000000001</v>
      </c>
      <c r="CE39" s="42">
        <v>35.204000000000001</v>
      </c>
      <c r="CF39" s="42">
        <v>35.606999999999999</v>
      </c>
      <c r="CG39" s="42">
        <v>35.980999999999995</v>
      </c>
      <c r="CH39" s="42">
        <v>36.324999999999996</v>
      </c>
      <c r="CI39" s="42">
        <v>36.638999999999996</v>
      </c>
      <c r="CJ39" s="42">
        <v>36.920999999999999</v>
      </c>
      <c r="CK39" s="42">
        <v>37.170999999999999</v>
      </c>
      <c r="CL39" s="42">
        <v>37.387999999999998</v>
      </c>
      <c r="CM39" s="42">
        <v>37.573999999999998</v>
      </c>
      <c r="CN39" s="42">
        <v>37.728999999999999</v>
      </c>
      <c r="CO39" s="42">
        <v>37.855999999999995</v>
      </c>
      <c r="CP39" s="42">
        <v>37.955999999999996</v>
      </c>
      <c r="CQ39" s="42">
        <v>38.033999999999999</v>
      </c>
      <c r="CR39" s="42">
        <v>38.091999999999999</v>
      </c>
      <c r="CS39" s="42">
        <v>38.134</v>
      </c>
      <c r="CT39" s="42">
        <v>38.162999999999997</v>
      </c>
      <c r="CU39" s="42">
        <v>38.183</v>
      </c>
      <c r="CV39" s="42">
        <v>38.195999999999998</v>
      </c>
      <c r="CW39" s="42">
        <v>38.204999999999998</v>
      </c>
      <c r="CX39" s="42">
        <v>38.21</v>
      </c>
      <c r="CY39" s="42">
        <v>38.213000000000001</v>
      </c>
      <c r="CZ39" s="42">
        <v>38.214999999999996</v>
      </c>
      <c r="DA39" s="42">
        <v>38.22</v>
      </c>
      <c r="DB39" s="41"/>
      <c r="DC39" s="41"/>
      <c r="DD39" s="41"/>
    </row>
    <row r="40" spans="1:108"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0.99399999999999999</v>
      </c>
      <c r="AO40" s="42">
        <v>1.982</v>
      </c>
      <c r="AP40" s="42">
        <v>2.9630000000000001</v>
      </c>
      <c r="AQ40" s="42">
        <v>3.9379999999999997</v>
      </c>
      <c r="AR40" s="42">
        <v>4.9060000000000006</v>
      </c>
      <c r="AS40" s="42">
        <v>5.8680000000000003</v>
      </c>
      <c r="AT40" s="42">
        <v>6.8230000000000004</v>
      </c>
      <c r="AU40" s="42">
        <v>7.7709999999999999</v>
      </c>
      <c r="AV40" s="42">
        <v>8.7119999999999997</v>
      </c>
      <c r="AW40" s="42">
        <v>9.645999999999999</v>
      </c>
      <c r="AX40" s="42">
        <v>10.571999999999999</v>
      </c>
      <c r="AY40" s="42">
        <v>11.487</v>
      </c>
      <c r="AZ40" s="42">
        <v>12.401999999999999</v>
      </c>
      <c r="BA40" s="42">
        <v>13.304</v>
      </c>
      <c r="BB40" s="42">
        <v>14.197999999999999</v>
      </c>
      <c r="BC40" s="42">
        <v>15.083</v>
      </c>
      <c r="BD40" s="42">
        <v>15.955</v>
      </c>
      <c r="BE40" s="42">
        <v>16.826000000000001</v>
      </c>
      <c r="BF40" s="42">
        <v>17.683</v>
      </c>
      <c r="BG40" s="42">
        <v>18.53</v>
      </c>
      <c r="BH40" s="42">
        <v>19.361999999999998</v>
      </c>
      <c r="BI40" s="42">
        <v>20.187000000000001</v>
      </c>
      <c r="BJ40" s="42">
        <v>21.001000000000001</v>
      </c>
      <c r="BK40" s="42">
        <v>21.802</v>
      </c>
      <c r="BL40" s="42">
        <v>22.591000000000001</v>
      </c>
      <c r="BM40" s="42">
        <v>23.367000000000001</v>
      </c>
      <c r="BN40" s="42">
        <v>24.129000000000001</v>
      </c>
      <c r="BO40" s="42">
        <v>24.876000000000001</v>
      </c>
      <c r="BP40" s="42">
        <v>25.609000000000002</v>
      </c>
      <c r="BQ40" s="42">
        <v>26.326000000000001</v>
      </c>
      <c r="BR40" s="42">
        <v>27.027999999999999</v>
      </c>
      <c r="BS40" s="42">
        <v>27.714000000000002</v>
      </c>
      <c r="BT40" s="42">
        <v>28.382000000000001</v>
      </c>
      <c r="BU40" s="42">
        <v>29.033000000000001</v>
      </c>
      <c r="BV40" s="42">
        <v>29.666</v>
      </c>
      <c r="BW40" s="42">
        <v>30.28</v>
      </c>
      <c r="BX40" s="42">
        <v>30.875</v>
      </c>
      <c r="BY40" s="42">
        <v>31.450000000000003</v>
      </c>
      <c r="BZ40" s="42">
        <v>32.003999999999998</v>
      </c>
      <c r="CA40" s="42">
        <v>32.535999999999994</v>
      </c>
      <c r="CB40" s="42">
        <v>33.044999999999995</v>
      </c>
      <c r="CC40" s="42">
        <v>33.528999999999996</v>
      </c>
      <c r="CD40" s="42">
        <v>33.988</v>
      </c>
      <c r="CE40" s="42">
        <v>34.420999999999999</v>
      </c>
      <c r="CF40" s="42">
        <v>34.826999999999998</v>
      </c>
      <c r="CG40" s="42">
        <v>35.204000000000001</v>
      </c>
      <c r="CH40" s="42">
        <v>35.550999999999995</v>
      </c>
      <c r="CI40" s="42">
        <v>35.866999999999997</v>
      </c>
      <c r="CJ40" s="42">
        <v>36.150999999999996</v>
      </c>
      <c r="CK40" s="42">
        <v>36.402000000000001</v>
      </c>
      <c r="CL40" s="42">
        <v>36.620999999999995</v>
      </c>
      <c r="CM40" s="42">
        <v>36.808</v>
      </c>
      <c r="CN40" s="42">
        <v>36.963999999999999</v>
      </c>
      <c r="CO40" s="42">
        <v>37.091000000000001</v>
      </c>
      <c r="CP40" s="42">
        <v>37.192</v>
      </c>
      <c r="CQ40" s="42">
        <v>37.269999999999996</v>
      </c>
      <c r="CR40" s="42">
        <v>37.327999999999996</v>
      </c>
      <c r="CS40" s="42">
        <v>37.369999999999997</v>
      </c>
      <c r="CT40" s="42">
        <v>37.4</v>
      </c>
      <c r="CU40" s="42">
        <v>37.419999999999995</v>
      </c>
      <c r="CV40" s="42">
        <v>37.433</v>
      </c>
      <c r="CW40" s="42">
        <v>37.442</v>
      </c>
      <c r="CX40" s="42">
        <v>37.446999999999996</v>
      </c>
      <c r="CY40" s="42">
        <v>37.449999999999996</v>
      </c>
      <c r="CZ40" s="42">
        <v>37.451999999999998</v>
      </c>
      <c r="DA40" s="42">
        <v>37.457000000000001</v>
      </c>
      <c r="DB40" s="41"/>
      <c r="DC40" s="41"/>
      <c r="DD40" s="41"/>
    </row>
    <row r="41" spans="1:108"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v>
      </c>
      <c r="AQ41" s="42">
        <v>2.9630000000000001</v>
      </c>
      <c r="AR41" s="42">
        <v>3.9379999999999997</v>
      </c>
      <c r="AS41" s="42">
        <v>4.9060000000000006</v>
      </c>
      <c r="AT41" s="42">
        <v>5.867</v>
      </c>
      <c r="AU41" s="42">
        <v>6.8210000000000006</v>
      </c>
      <c r="AV41" s="42">
        <v>7.7680000000000007</v>
      </c>
      <c r="AW41" s="42">
        <v>8.7080000000000002</v>
      </c>
      <c r="AX41" s="42">
        <v>9.6399999999999988</v>
      </c>
      <c r="AY41" s="42">
        <v>10.56</v>
      </c>
      <c r="AZ41" s="42">
        <v>11.479999999999999</v>
      </c>
      <c r="BA41" s="42">
        <v>12.388</v>
      </c>
      <c r="BB41" s="42">
        <v>13.288</v>
      </c>
      <c r="BC41" s="42">
        <v>14.179</v>
      </c>
      <c r="BD41" s="42">
        <v>15.055999999999999</v>
      </c>
      <c r="BE41" s="42">
        <v>15.933</v>
      </c>
      <c r="BF41" s="42">
        <v>16.795000000000002</v>
      </c>
      <c r="BG41" s="42">
        <v>17.647000000000002</v>
      </c>
      <c r="BH41" s="42">
        <v>18.484000000000002</v>
      </c>
      <c r="BI41" s="42">
        <v>19.314</v>
      </c>
      <c r="BJ41" s="42">
        <v>20.132999999999999</v>
      </c>
      <c r="BK41" s="42">
        <v>20.94</v>
      </c>
      <c r="BL41" s="42">
        <v>21.734000000000002</v>
      </c>
      <c r="BM41" s="42">
        <v>22.513999999999999</v>
      </c>
      <c r="BN41" s="42">
        <v>23.280999999999999</v>
      </c>
      <c r="BO41" s="42">
        <v>24.033000000000001</v>
      </c>
      <c r="BP41" s="42">
        <v>24.77</v>
      </c>
      <c r="BQ41" s="42">
        <v>25.492000000000001</v>
      </c>
      <c r="BR41" s="42">
        <v>26.198</v>
      </c>
      <c r="BS41" s="42">
        <v>26.891000000000002</v>
      </c>
      <c r="BT41" s="42">
        <v>27.563000000000002</v>
      </c>
      <c r="BU41" s="42">
        <v>28.218</v>
      </c>
      <c r="BV41" s="42">
        <v>28.855</v>
      </c>
      <c r="BW41" s="42">
        <v>29.473000000000003</v>
      </c>
      <c r="BX41" s="42">
        <v>30.072000000000003</v>
      </c>
      <c r="BY41" s="42">
        <v>30.651</v>
      </c>
      <c r="BZ41" s="42">
        <v>31.208000000000002</v>
      </c>
      <c r="CA41" s="42">
        <v>31.743000000000002</v>
      </c>
      <c r="CB41" s="42">
        <v>32.254999999999995</v>
      </c>
      <c r="CC41" s="42">
        <v>32.741999999999997</v>
      </c>
      <c r="CD41" s="42">
        <v>33.204000000000001</v>
      </c>
      <c r="CE41" s="42">
        <v>33.64</v>
      </c>
      <c r="CF41" s="42">
        <v>34.047999999999995</v>
      </c>
      <c r="CG41" s="42">
        <v>34.427</v>
      </c>
      <c r="CH41" s="42">
        <v>34.775999999999996</v>
      </c>
      <c r="CI41" s="42">
        <v>35.094000000000001</v>
      </c>
      <c r="CJ41" s="42">
        <v>35.378999999999998</v>
      </c>
      <c r="CK41" s="42">
        <v>35.631999999999998</v>
      </c>
      <c r="CL41" s="42">
        <v>35.851999999999997</v>
      </c>
      <c r="CM41" s="42">
        <v>36.04</v>
      </c>
      <c r="CN41" s="42">
        <v>36.196999999999996</v>
      </c>
      <c r="CO41" s="42">
        <v>36.324999999999996</v>
      </c>
      <c r="CP41" s="42">
        <v>36.427</v>
      </c>
      <c r="CQ41" s="42">
        <v>36.506</v>
      </c>
      <c r="CR41" s="42">
        <v>36.564999999999998</v>
      </c>
      <c r="CS41" s="42">
        <v>36.607999999999997</v>
      </c>
      <c r="CT41" s="42">
        <v>36.637999999999998</v>
      </c>
      <c r="CU41" s="42">
        <v>36.657999999999994</v>
      </c>
      <c r="CV41" s="42">
        <v>36.670999999999999</v>
      </c>
      <c r="CW41" s="42">
        <v>36.68</v>
      </c>
      <c r="CX41" s="42">
        <v>36.684999999999995</v>
      </c>
      <c r="CY41" s="42">
        <v>36.687999999999995</v>
      </c>
      <c r="CZ41" s="42">
        <v>36.69</v>
      </c>
      <c r="DA41" s="42">
        <v>36.692999999999998</v>
      </c>
      <c r="DB41" s="41"/>
      <c r="DC41" s="41"/>
      <c r="DD41" s="41"/>
    </row>
    <row r="42" spans="1:108"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v>
      </c>
      <c r="AR42" s="42">
        <v>2.9630000000000001</v>
      </c>
      <c r="AS42" s="42">
        <v>3.9369999999999998</v>
      </c>
      <c r="AT42" s="42">
        <v>4.9039999999999999</v>
      </c>
      <c r="AU42" s="42">
        <v>5.8640000000000008</v>
      </c>
      <c r="AV42" s="42">
        <v>6.8170000000000002</v>
      </c>
      <c r="AW42" s="42">
        <v>7.7629999999999999</v>
      </c>
      <c r="AX42" s="42">
        <v>8.7009999999999987</v>
      </c>
      <c r="AY42" s="42">
        <v>9.6270000000000007</v>
      </c>
      <c r="AZ42" s="42">
        <v>10.552999999999999</v>
      </c>
      <c r="BA42" s="42">
        <v>11.466999999999999</v>
      </c>
      <c r="BB42" s="42">
        <v>12.372</v>
      </c>
      <c r="BC42" s="42">
        <v>13.267999999999999</v>
      </c>
      <c r="BD42" s="42">
        <v>14.151999999999999</v>
      </c>
      <c r="BE42" s="42">
        <v>15.032999999999999</v>
      </c>
      <c r="BF42" s="42">
        <v>15.901</v>
      </c>
      <c r="BG42" s="42">
        <v>16.759</v>
      </c>
      <c r="BH42" s="42">
        <v>17.602</v>
      </c>
      <c r="BI42" s="42">
        <v>18.437999999999999</v>
      </c>
      <c r="BJ42" s="42">
        <v>19.262</v>
      </c>
      <c r="BK42" s="42">
        <v>20.074000000000002</v>
      </c>
      <c r="BL42" s="42">
        <v>20.873000000000001</v>
      </c>
      <c r="BM42" s="42">
        <v>21.658999999999999</v>
      </c>
      <c r="BN42" s="42">
        <v>22.43</v>
      </c>
      <c r="BO42" s="42">
        <v>23.187000000000001</v>
      </c>
      <c r="BP42" s="42">
        <v>23.928999999999998</v>
      </c>
      <c r="BQ42" s="42">
        <v>24.655999999999999</v>
      </c>
      <c r="BR42" s="42">
        <v>25.366</v>
      </c>
      <c r="BS42" s="42">
        <v>26.062000000000001</v>
      </c>
      <c r="BT42" s="42">
        <v>26.739000000000001</v>
      </c>
      <c r="BU42" s="42">
        <v>27.398</v>
      </c>
      <c r="BV42" s="42">
        <v>28.039000000000001</v>
      </c>
      <c r="BW42" s="42">
        <v>28.661000000000001</v>
      </c>
      <c r="BX42" s="42">
        <v>29.264000000000003</v>
      </c>
      <c r="BY42" s="42">
        <v>29.846</v>
      </c>
      <c r="BZ42" s="42">
        <v>30.407</v>
      </c>
      <c r="CA42" s="42">
        <v>30.946000000000002</v>
      </c>
      <c r="CB42" s="42">
        <v>31.461000000000002</v>
      </c>
      <c r="CC42" s="42">
        <v>31.952000000000002</v>
      </c>
      <c r="CD42" s="42">
        <v>32.416999999999994</v>
      </c>
      <c r="CE42" s="42">
        <v>32.855999999999995</v>
      </c>
      <c r="CF42" s="42">
        <v>33.266999999999996</v>
      </c>
      <c r="CG42" s="42">
        <v>33.649000000000001</v>
      </c>
      <c r="CH42" s="42">
        <v>34</v>
      </c>
      <c r="CI42" s="42">
        <v>34.32</v>
      </c>
      <c r="CJ42" s="42">
        <v>34.606999999999999</v>
      </c>
      <c r="CK42" s="42">
        <v>34.860999999999997</v>
      </c>
      <c r="CL42" s="42">
        <v>35.082000000000001</v>
      </c>
      <c r="CM42" s="42">
        <v>35.271000000000001</v>
      </c>
      <c r="CN42" s="42">
        <v>35.428999999999995</v>
      </c>
      <c r="CO42" s="42">
        <v>35.558</v>
      </c>
      <c r="CP42" s="42">
        <v>35.659999999999997</v>
      </c>
      <c r="CQ42" s="42">
        <v>35.738999999999997</v>
      </c>
      <c r="CR42" s="42">
        <v>35.797999999999995</v>
      </c>
      <c r="CS42" s="42">
        <v>35.841000000000001</v>
      </c>
      <c r="CT42" s="42">
        <v>35.870999999999995</v>
      </c>
      <c r="CU42" s="42">
        <v>35.890999999999998</v>
      </c>
      <c r="CV42" s="42">
        <v>35.905000000000001</v>
      </c>
      <c r="CW42" s="42">
        <v>35.913999999999994</v>
      </c>
      <c r="CX42" s="42">
        <v>35.918999999999997</v>
      </c>
      <c r="CY42" s="42">
        <v>35.921999999999997</v>
      </c>
      <c r="CZ42" s="42">
        <v>35.923999999999999</v>
      </c>
      <c r="DA42" s="42">
        <v>35.927999999999997</v>
      </c>
      <c r="DB42" s="41"/>
      <c r="DC42" s="41"/>
      <c r="DD42" s="41"/>
    </row>
    <row r="43" spans="1:108"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1.9809999999999999</v>
      </c>
      <c r="AS43" s="42">
        <v>2.9609999999999999</v>
      </c>
      <c r="AT43" s="42">
        <v>3.9350000000000001</v>
      </c>
      <c r="AU43" s="42">
        <v>4.9010000000000007</v>
      </c>
      <c r="AV43" s="42">
        <v>5.86</v>
      </c>
      <c r="AW43" s="42">
        <v>6.8120000000000003</v>
      </c>
      <c r="AX43" s="42">
        <v>7.7560000000000002</v>
      </c>
      <c r="AY43" s="42">
        <v>8.69</v>
      </c>
      <c r="AZ43" s="42">
        <v>9.6199999999999992</v>
      </c>
      <c r="BA43" s="42">
        <v>10.54</v>
      </c>
      <c r="BB43" s="42">
        <v>11.450999999999999</v>
      </c>
      <c r="BC43" s="42">
        <v>12.353</v>
      </c>
      <c r="BD43" s="42">
        <v>13.244</v>
      </c>
      <c r="BE43" s="42">
        <v>14.129999999999999</v>
      </c>
      <c r="BF43" s="42">
        <v>15.004</v>
      </c>
      <c r="BG43" s="42">
        <v>15.866999999999999</v>
      </c>
      <c r="BH43" s="42">
        <v>16.716999999999999</v>
      </c>
      <c r="BI43" s="42">
        <v>17.558</v>
      </c>
      <c r="BJ43" s="42">
        <v>18.387</v>
      </c>
      <c r="BK43" s="42">
        <v>19.204000000000001</v>
      </c>
      <c r="BL43" s="42">
        <v>20.007999999999999</v>
      </c>
      <c r="BM43" s="42">
        <v>20.798999999999999</v>
      </c>
      <c r="BN43" s="42">
        <v>21.576000000000001</v>
      </c>
      <c r="BO43" s="42">
        <v>22.338000000000001</v>
      </c>
      <c r="BP43" s="42">
        <v>23.084</v>
      </c>
      <c r="BQ43" s="42">
        <v>23.815999999999999</v>
      </c>
      <c r="BR43" s="42">
        <v>24.530999999999999</v>
      </c>
      <c r="BS43" s="42">
        <v>25.229000000000003</v>
      </c>
      <c r="BT43" s="42">
        <v>25.91</v>
      </c>
      <c r="BU43" s="42">
        <v>26.574000000000002</v>
      </c>
      <c r="BV43" s="42">
        <v>27.219000000000001</v>
      </c>
      <c r="BW43" s="42">
        <v>27.845000000000002</v>
      </c>
      <c r="BX43" s="42">
        <v>28.452000000000002</v>
      </c>
      <c r="BY43" s="42">
        <v>29.038</v>
      </c>
      <c r="BZ43" s="42">
        <v>29.602</v>
      </c>
      <c r="CA43" s="42">
        <v>30.144000000000002</v>
      </c>
      <c r="CB43" s="42">
        <v>30.663</v>
      </c>
      <c r="CC43" s="42">
        <v>31.157</v>
      </c>
      <c r="CD43" s="42">
        <v>31.625</v>
      </c>
      <c r="CE43" s="42">
        <v>32.065999999999995</v>
      </c>
      <c r="CF43" s="42">
        <v>32.478999999999999</v>
      </c>
      <c r="CG43" s="42">
        <v>32.863</v>
      </c>
      <c r="CH43" s="42">
        <v>33.216000000000001</v>
      </c>
      <c r="CI43" s="42">
        <v>33.537999999999997</v>
      </c>
      <c r="CJ43" s="42">
        <v>33.826999999999998</v>
      </c>
      <c r="CK43" s="42">
        <v>34.082999999999998</v>
      </c>
      <c r="CL43" s="42">
        <v>34.305999999999997</v>
      </c>
      <c r="CM43" s="42">
        <v>34.495999999999995</v>
      </c>
      <c r="CN43" s="42">
        <v>34.655000000000001</v>
      </c>
      <c r="CO43" s="42">
        <v>34.784999999999997</v>
      </c>
      <c r="CP43" s="42">
        <v>34.887999999999998</v>
      </c>
      <c r="CQ43" s="42">
        <v>34.967999999999996</v>
      </c>
      <c r="CR43" s="42">
        <v>35.027000000000001</v>
      </c>
      <c r="CS43" s="42">
        <v>35.07</v>
      </c>
      <c r="CT43" s="42">
        <v>35.099999999999994</v>
      </c>
      <c r="CU43" s="42">
        <v>35.119999999999997</v>
      </c>
      <c r="CV43" s="42">
        <v>35.134</v>
      </c>
      <c r="CW43" s="42">
        <v>35.143000000000001</v>
      </c>
      <c r="CX43" s="42">
        <v>35.147999999999996</v>
      </c>
      <c r="CY43" s="42">
        <v>35.150999999999996</v>
      </c>
      <c r="CZ43" s="42">
        <v>35.152999999999999</v>
      </c>
      <c r="DA43" s="42">
        <v>35.161000000000001</v>
      </c>
      <c r="DB43" s="41"/>
      <c r="DC43" s="41"/>
      <c r="DD43" s="41"/>
    </row>
    <row r="44" spans="1:108"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1.9809999999999999</v>
      </c>
      <c r="AT44" s="42">
        <v>2.9609999999999999</v>
      </c>
      <c r="AU44" s="42">
        <v>3.9339999999999997</v>
      </c>
      <c r="AV44" s="42">
        <v>4.9000000000000004</v>
      </c>
      <c r="AW44" s="42">
        <v>5.8580000000000005</v>
      </c>
      <c r="AX44" s="42">
        <v>6.8080000000000007</v>
      </c>
      <c r="AY44" s="42">
        <v>7.7469999999999999</v>
      </c>
      <c r="AZ44" s="42">
        <v>8.6849999999999987</v>
      </c>
      <c r="BA44" s="42">
        <v>9.6109999999999989</v>
      </c>
      <c r="BB44" s="42">
        <v>10.527999999999999</v>
      </c>
      <c r="BC44" s="42">
        <v>11.436</v>
      </c>
      <c r="BD44" s="42">
        <v>12.332000000000001</v>
      </c>
      <c r="BE44" s="42">
        <v>13.224</v>
      </c>
      <c r="BF44" s="42">
        <v>14.103</v>
      </c>
      <c r="BG44" s="42">
        <v>14.972</v>
      </c>
      <c r="BH44" s="42">
        <v>15.827</v>
      </c>
      <c r="BI44" s="42">
        <v>16.673999999999999</v>
      </c>
      <c r="BJ44" s="42">
        <v>17.509</v>
      </c>
      <c r="BK44" s="42">
        <v>18.331</v>
      </c>
      <c r="BL44" s="42">
        <v>19.14</v>
      </c>
      <c r="BM44" s="42">
        <v>19.936</v>
      </c>
      <c r="BN44" s="42">
        <v>20.718</v>
      </c>
      <c r="BO44" s="42">
        <v>21.484999999999999</v>
      </c>
      <c r="BP44" s="42">
        <v>22.236999999999998</v>
      </c>
      <c r="BQ44" s="42">
        <v>22.972999999999999</v>
      </c>
      <c r="BR44" s="42">
        <v>23.693000000000001</v>
      </c>
      <c r="BS44" s="42">
        <v>24.399000000000001</v>
      </c>
      <c r="BT44" s="42">
        <v>25.085000000000001</v>
      </c>
      <c r="BU44" s="42">
        <v>25.753</v>
      </c>
      <c r="BV44" s="42">
        <v>26.403000000000002</v>
      </c>
      <c r="BW44" s="42">
        <v>27.033000000000001</v>
      </c>
      <c r="BX44" s="42">
        <v>27.644000000000002</v>
      </c>
      <c r="BY44" s="42">
        <v>28.234000000000002</v>
      </c>
      <c r="BZ44" s="42">
        <v>28.802</v>
      </c>
      <c r="CA44" s="42">
        <v>29.348000000000003</v>
      </c>
      <c r="CB44" s="42">
        <v>29.87</v>
      </c>
      <c r="CC44" s="42">
        <v>30.367000000000001</v>
      </c>
      <c r="CD44" s="42">
        <v>30.838000000000001</v>
      </c>
      <c r="CE44" s="42">
        <v>31.282</v>
      </c>
      <c r="CF44" s="42">
        <v>31.698</v>
      </c>
      <c r="CG44" s="42">
        <v>32.085000000000001</v>
      </c>
      <c r="CH44" s="42">
        <v>32.440999999999995</v>
      </c>
      <c r="CI44" s="42">
        <v>32.765000000000001</v>
      </c>
      <c r="CJ44" s="42">
        <v>33.055999999999997</v>
      </c>
      <c r="CK44" s="42">
        <v>33.314</v>
      </c>
      <c r="CL44" s="42">
        <v>33.537999999999997</v>
      </c>
      <c r="CM44" s="42">
        <v>33.729999999999997</v>
      </c>
      <c r="CN44" s="42">
        <v>33.89</v>
      </c>
      <c r="CO44" s="42">
        <v>34.021000000000001</v>
      </c>
      <c r="CP44" s="42">
        <v>34.125</v>
      </c>
      <c r="CQ44" s="42">
        <v>34.204999999999998</v>
      </c>
      <c r="CR44" s="42">
        <v>34.265000000000001</v>
      </c>
      <c r="CS44" s="42">
        <v>34.308</v>
      </c>
      <c r="CT44" s="42">
        <v>34.338000000000001</v>
      </c>
      <c r="CU44" s="42">
        <v>34.358999999999995</v>
      </c>
      <c r="CV44" s="42">
        <v>34.372999999999998</v>
      </c>
      <c r="CW44" s="42">
        <v>34.381999999999998</v>
      </c>
      <c r="CX44" s="42">
        <v>34.387999999999998</v>
      </c>
      <c r="CY44" s="42">
        <v>34.390999999999998</v>
      </c>
      <c r="CZ44" s="42">
        <v>34.393000000000001</v>
      </c>
      <c r="DA44" s="42">
        <v>34.393000000000001</v>
      </c>
      <c r="DB44" s="41"/>
      <c r="DC44" s="41"/>
      <c r="DD44" s="41"/>
    </row>
    <row r="45" spans="1:108"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1.9809999999999999</v>
      </c>
      <c r="AU45" s="42">
        <v>2.96</v>
      </c>
      <c r="AV45" s="42">
        <v>3.9319999999999999</v>
      </c>
      <c r="AW45" s="42">
        <v>4.8970000000000002</v>
      </c>
      <c r="AX45" s="42">
        <v>5.8540000000000001</v>
      </c>
      <c r="AY45" s="42">
        <v>6.8</v>
      </c>
      <c r="AZ45" s="42">
        <v>7.7440000000000007</v>
      </c>
      <c r="BA45" s="42">
        <v>8.6760000000000002</v>
      </c>
      <c r="BB45" s="42">
        <v>9.6</v>
      </c>
      <c r="BC45" s="42">
        <v>10.513999999999999</v>
      </c>
      <c r="BD45" s="42">
        <v>11.414999999999999</v>
      </c>
      <c r="BE45" s="42">
        <v>12.314</v>
      </c>
      <c r="BF45" s="42">
        <v>13.199</v>
      </c>
      <c r="BG45" s="42">
        <v>14.074</v>
      </c>
      <c r="BH45" s="42">
        <v>14.933999999999999</v>
      </c>
      <c r="BI45" s="42">
        <v>15.787000000000001</v>
      </c>
      <c r="BJ45" s="42">
        <v>16.626999999999999</v>
      </c>
      <c r="BK45" s="42">
        <v>17.454999999999998</v>
      </c>
      <c r="BL45" s="42">
        <v>18.27</v>
      </c>
      <c r="BM45" s="42">
        <v>19.071000000000002</v>
      </c>
      <c r="BN45" s="42">
        <v>19.858000000000001</v>
      </c>
      <c r="BO45" s="42">
        <v>20.631</v>
      </c>
      <c r="BP45" s="42">
        <v>21.387</v>
      </c>
      <c r="BQ45" s="42">
        <v>22.128</v>
      </c>
      <c r="BR45" s="42">
        <v>22.853000000000002</v>
      </c>
      <c r="BS45" s="42">
        <v>23.564</v>
      </c>
      <c r="BT45" s="42">
        <v>24.254000000000001</v>
      </c>
      <c r="BU45" s="42">
        <v>24.926000000000002</v>
      </c>
      <c r="BV45" s="42">
        <v>25.580000000000002</v>
      </c>
      <c r="BW45" s="42">
        <v>26.215</v>
      </c>
      <c r="BX45" s="42">
        <v>26.830000000000002</v>
      </c>
      <c r="BY45" s="42">
        <v>27.423999999999999</v>
      </c>
      <c r="BZ45" s="42">
        <v>27.996000000000002</v>
      </c>
      <c r="CA45" s="42">
        <v>28.545000000000002</v>
      </c>
      <c r="CB45" s="42">
        <v>29.071000000000002</v>
      </c>
      <c r="CC45" s="42">
        <v>29.571000000000002</v>
      </c>
      <c r="CD45" s="42">
        <v>30.045000000000002</v>
      </c>
      <c r="CE45" s="42">
        <v>30.492000000000001</v>
      </c>
      <c r="CF45" s="42">
        <v>30.911000000000001</v>
      </c>
      <c r="CG45" s="42">
        <v>31.3</v>
      </c>
      <c r="CH45" s="42">
        <v>31.658000000000001</v>
      </c>
      <c r="CI45" s="42">
        <v>31.984000000000002</v>
      </c>
      <c r="CJ45" s="42">
        <v>32.277000000000001</v>
      </c>
      <c r="CK45" s="42">
        <v>32.535999999999994</v>
      </c>
      <c r="CL45" s="42">
        <v>32.762</v>
      </c>
      <c r="CM45" s="42">
        <v>32.954999999999998</v>
      </c>
      <c r="CN45" s="42">
        <v>33.116</v>
      </c>
      <c r="CO45" s="42">
        <v>33.247999999999998</v>
      </c>
      <c r="CP45" s="42">
        <v>33.351999999999997</v>
      </c>
      <c r="CQ45" s="42">
        <v>33.433</v>
      </c>
      <c r="CR45" s="42">
        <v>33.492999999999995</v>
      </c>
      <c r="CS45" s="42">
        <v>33.536999999999999</v>
      </c>
      <c r="CT45" s="42">
        <v>33.567999999999998</v>
      </c>
      <c r="CU45" s="42">
        <v>33.588999999999999</v>
      </c>
      <c r="CV45" s="42">
        <v>33.602999999999994</v>
      </c>
      <c r="CW45" s="42">
        <v>33.611999999999995</v>
      </c>
      <c r="CX45" s="42">
        <v>33.617999999999995</v>
      </c>
      <c r="CY45" s="42">
        <v>33.620999999999995</v>
      </c>
      <c r="CZ45" s="42">
        <v>33.622999999999998</v>
      </c>
      <c r="DA45" s="42">
        <v>33.625999999999998</v>
      </c>
      <c r="DB45" s="41"/>
      <c r="DC45" s="41"/>
      <c r="DD45" s="41"/>
    </row>
    <row r="46" spans="1:108"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0.99299999999999999</v>
      </c>
      <c r="AU46" s="42">
        <v>1.9789999999999999</v>
      </c>
      <c r="AV46" s="42">
        <v>2.9579999999999997</v>
      </c>
      <c r="AW46" s="42">
        <v>3.9289999999999998</v>
      </c>
      <c r="AX46" s="42">
        <v>4.8930000000000007</v>
      </c>
      <c r="AY46" s="42">
        <v>5.8470000000000004</v>
      </c>
      <c r="AZ46" s="42">
        <v>6.7960000000000003</v>
      </c>
      <c r="BA46" s="42">
        <v>7.7350000000000003</v>
      </c>
      <c r="BB46" s="42">
        <v>8.6649999999999991</v>
      </c>
      <c r="BC46" s="42">
        <v>9.5860000000000003</v>
      </c>
      <c r="BD46" s="42">
        <v>10.494</v>
      </c>
      <c r="BE46" s="42">
        <v>11.398999999999999</v>
      </c>
      <c r="BF46" s="42">
        <v>12.29</v>
      </c>
      <c r="BG46" s="42">
        <v>13.170999999999999</v>
      </c>
      <c r="BH46" s="42">
        <v>14.038</v>
      </c>
      <c r="BI46" s="42">
        <v>14.896000000000001</v>
      </c>
      <c r="BJ46" s="42">
        <v>15.743</v>
      </c>
      <c r="BK46" s="42">
        <v>16.576000000000001</v>
      </c>
      <c r="BL46" s="42">
        <v>17.396999999999998</v>
      </c>
      <c r="BM46" s="42">
        <v>18.204000000000001</v>
      </c>
      <c r="BN46" s="42">
        <v>18.995999999999999</v>
      </c>
      <c r="BO46" s="42">
        <v>19.774000000000001</v>
      </c>
      <c r="BP46" s="42">
        <v>20.536000000000001</v>
      </c>
      <c r="BQ46" s="42">
        <v>21.282</v>
      </c>
      <c r="BR46" s="42">
        <v>22.012</v>
      </c>
      <c r="BS46" s="42">
        <v>22.728000000000002</v>
      </c>
      <c r="BT46" s="42">
        <v>23.423000000000002</v>
      </c>
      <c r="BU46" s="42">
        <v>24.1</v>
      </c>
      <c r="BV46" s="42">
        <v>24.759</v>
      </c>
      <c r="BW46" s="42">
        <v>25.398</v>
      </c>
      <c r="BX46" s="42">
        <v>26.016999999999999</v>
      </c>
      <c r="BY46" s="42">
        <v>26.615000000000002</v>
      </c>
      <c r="BZ46" s="42">
        <v>27.191000000000003</v>
      </c>
      <c r="CA46" s="42">
        <v>27.744</v>
      </c>
      <c r="CB46" s="42">
        <v>28.273</v>
      </c>
      <c r="CC46" s="42">
        <v>28.777000000000001</v>
      </c>
      <c r="CD46" s="42">
        <v>29.255000000000003</v>
      </c>
      <c r="CE46" s="42">
        <v>29.705000000000002</v>
      </c>
      <c r="CF46" s="42">
        <v>30.127000000000002</v>
      </c>
      <c r="CG46" s="42">
        <v>30.519000000000002</v>
      </c>
      <c r="CH46" s="42">
        <v>30.880000000000003</v>
      </c>
      <c r="CI46" s="42">
        <v>31.208000000000002</v>
      </c>
      <c r="CJ46" s="42">
        <v>31.503</v>
      </c>
      <c r="CK46" s="42">
        <v>31.764000000000003</v>
      </c>
      <c r="CL46" s="42">
        <v>31.991</v>
      </c>
      <c r="CM46" s="42">
        <v>32.184999999999995</v>
      </c>
      <c r="CN46" s="42">
        <v>32.346999999999994</v>
      </c>
      <c r="CO46" s="42">
        <v>32.479999999999997</v>
      </c>
      <c r="CP46" s="42">
        <v>32.585000000000001</v>
      </c>
      <c r="CQ46" s="42">
        <v>32.665999999999997</v>
      </c>
      <c r="CR46" s="42">
        <v>32.726999999999997</v>
      </c>
      <c r="CS46" s="42">
        <v>32.771000000000001</v>
      </c>
      <c r="CT46" s="42">
        <v>32.802</v>
      </c>
      <c r="CU46" s="42">
        <v>32.823</v>
      </c>
      <c r="CV46" s="42">
        <v>32.836999999999996</v>
      </c>
      <c r="CW46" s="42">
        <v>32.845999999999997</v>
      </c>
      <c r="CX46" s="42">
        <v>32.851999999999997</v>
      </c>
      <c r="CY46" s="42">
        <v>32.854999999999997</v>
      </c>
      <c r="CZ46" s="42">
        <v>32.856999999999999</v>
      </c>
      <c r="DA46" s="42">
        <v>32.86</v>
      </c>
      <c r="DB46" s="41"/>
      <c r="DC46" s="41"/>
      <c r="DD46" s="41"/>
    </row>
    <row r="47" spans="1:108"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0.99299999999999999</v>
      </c>
      <c r="AV47" s="42">
        <v>1.9789999999999999</v>
      </c>
      <c r="AW47" s="42">
        <v>2.9569999999999999</v>
      </c>
      <c r="AX47" s="42">
        <v>3.927</v>
      </c>
      <c r="AY47" s="42">
        <v>4.8879999999999999</v>
      </c>
      <c r="AZ47" s="42">
        <v>5.843</v>
      </c>
      <c r="BA47" s="42">
        <v>6.7880000000000003</v>
      </c>
      <c r="BB47" s="42">
        <v>7.7250000000000005</v>
      </c>
      <c r="BC47" s="42">
        <v>8.6519999999999992</v>
      </c>
      <c r="BD47" s="42">
        <v>9.5679999999999996</v>
      </c>
      <c r="BE47" s="42">
        <v>10.478</v>
      </c>
      <c r="BF47" s="42">
        <v>11.375999999999999</v>
      </c>
      <c r="BG47" s="42">
        <v>12.263</v>
      </c>
      <c r="BH47" s="42">
        <v>13.137</v>
      </c>
      <c r="BI47" s="42">
        <v>14.000999999999999</v>
      </c>
      <c r="BJ47" s="42">
        <v>14.853</v>
      </c>
      <c r="BK47" s="42">
        <v>15.693</v>
      </c>
      <c r="BL47" s="42">
        <v>16.518999999999998</v>
      </c>
      <c r="BM47" s="42">
        <v>17.332000000000001</v>
      </c>
      <c r="BN47" s="42">
        <v>18.13</v>
      </c>
      <c r="BO47" s="42">
        <v>18.913</v>
      </c>
      <c r="BP47" s="42">
        <v>19.68</v>
      </c>
      <c r="BQ47" s="42">
        <v>20.431999999999999</v>
      </c>
      <c r="BR47" s="42">
        <v>21.166</v>
      </c>
      <c r="BS47" s="42">
        <v>21.885000000000002</v>
      </c>
      <c r="BT47" s="42">
        <v>22.585000000000001</v>
      </c>
      <c r="BU47" s="42">
        <v>23.266999999999999</v>
      </c>
      <c r="BV47" s="42">
        <v>23.93</v>
      </c>
      <c r="BW47" s="42">
        <v>24.574000000000002</v>
      </c>
      <c r="BX47" s="42">
        <v>25.197000000000003</v>
      </c>
      <c r="BY47" s="42">
        <v>25.798999999999999</v>
      </c>
      <c r="BZ47" s="42">
        <v>26.379000000000001</v>
      </c>
      <c r="CA47" s="42">
        <v>26.936</v>
      </c>
      <c r="CB47" s="42">
        <v>27.469000000000001</v>
      </c>
      <c r="CC47" s="42">
        <v>27.976000000000003</v>
      </c>
      <c r="CD47" s="42">
        <v>28.457000000000001</v>
      </c>
      <c r="CE47" s="42">
        <v>28.911000000000001</v>
      </c>
      <c r="CF47" s="42">
        <v>29.336000000000002</v>
      </c>
      <c r="CG47" s="42">
        <v>29.731000000000002</v>
      </c>
      <c r="CH47" s="42">
        <v>30.094000000000001</v>
      </c>
      <c r="CI47" s="42">
        <v>30.425000000000001</v>
      </c>
      <c r="CJ47" s="42">
        <v>30.722000000000001</v>
      </c>
      <c r="CK47" s="42">
        <v>30.985000000000003</v>
      </c>
      <c r="CL47" s="42">
        <v>31.214000000000002</v>
      </c>
      <c r="CM47" s="42">
        <v>31.41</v>
      </c>
      <c r="CN47" s="42">
        <v>31.573</v>
      </c>
      <c r="CO47" s="42">
        <v>31.706</v>
      </c>
      <c r="CP47" s="42">
        <v>31.812000000000001</v>
      </c>
      <c r="CQ47" s="42">
        <v>31.894000000000002</v>
      </c>
      <c r="CR47" s="42">
        <v>31.955000000000002</v>
      </c>
      <c r="CS47" s="42">
        <v>31.999000000000002</v>
      </c>
      <c r="CT47" s="42">
        <v>32.03</v>
      </c>
      <c r="CU47" s="42">
        <v>32.050999999999995</v>
      </c>
      <c r="CV47" s="42">
        <v>32.064999999999998</v>
      </c>
      <c r="CW47" s="42">
        <v>32.073999999999998</v>
      </c>
      <c r="CX47" s="42">
        <v>32.08</v>
      </c>
      <c r="CY47" s="42">
        <v>32.082999999999998</v>
      </c>
      <c r="CZ47" s="42">
        <v>32.085000000000001</v>
      </c>
      <c r="DA47" s="42">
        <v>32.091000000000001</v>
      </c>
      <c r="DB47" s="41"/>
      <c r="DC47" s="41"/>
      <c r="DD47" s="41"/>
    </row>
    <row r="48" spans="1:108"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0.99299999999999999</v>
      </c>
      <c r="AW48" s="42">
        <v>1.978</v>
      </c>
      <c r="AX48" s="42">
        <v>2.956</v>
      </c>
      <c r="AY48" s="42">
        <v>3.9239999999999999</v>
      </c>
      <c r="AZ48" s="42">
        <v>4.8860000000000001</v>
      </c>
      <c r="BA48" s="42">
        <v>5.8380000000000001</v>
      </c>
      <c r="BB48" s="42">
        <v>6.7810000000000006</v>
      </c>
      <c r="BC48" s="42">
        <v>7.7150000000000007</v>
      </c>
      <c r="BD48" s="42">
        <v>8.6379999999999999</v>
      </c>
      <c r="BE48" s="42">
        <v>9.5549999999999997</v>
      </c>
      <c r="BF48" s="42">
        <v>10.459</v>
      </c>
      <c r="BG48" s="42">
        <v>11.353</v>
      </c>
      <c r="BH48" s="42">
        <v>12.233000000000001</v>
      </c>
      <c r="BI48" s="42">
        <v>13.103</v>
      </c>
      <c r="BJ48" s="42">
        <v>13.962</v>
      </c>
      <c r="BK48" s="42">
        <v>14.808</v>
      </c>
      <c r="BL48" s="42">
        <v>15.64</v>
      </c>
      <c r="BM48" s="42">
        <v>16.457999999999998</v>
      </c>
      <c r="BN48" s="42">
        <v>17.262</v>
      </c>
      <c r="BO48" s="42">
        <v>18.050999999999998</v>
      </c>
      <c r="BP48" s="42">
        <v>18.824000000000002</v>
      </c>
      <c r="BQ48" s="42">
        <v>19.581</v>
      </c>
      <c r="BR48" s="42">
        <v>20.321000000000002</v>
      </c>
      <c r="BS48" s="42">
        <v>21.047000000000001</v>
      </c>
      <c r="BT48" s="42">
        <v>21.752000000000002</v>
      </c>
      <c r="BU48" s="42">
        <v>22.439</v>
      </c>
      <c r="BV48" s="42">
        <v>23.107000000000003</v>
      </c>
      <c r="BW48" s="42">
        <v>23.755000000000003</v>
      </c>
      <c r="BX48" s="42">
        <v>24.383000000000003</v>
      </c>
      <c r="BY48" s="42">
        <v>24.990000000000002</v>
      </c>
      <c r="BZ48" s="42">
        <v>25.574000000000002</v>
      </c>
      <c r="CA48" s="42">
        <v>26.135000000000002</v>
      </c>
      <c r="CB48" s="42">
        <v>26.672000000000001</v>
      </c>
      <c r="CC48" s="42">
        <v>27.183</v>
      </c>
      <c r="CD48" s="42">
        <v>27.668000000000003</v>
      </c>
      <c r="CE48" s="42">
        <v>28.125</v>
      </c>
      <c r="CF48" s="42">
        <v>28.553000000000001</v>
      </c>
      <c r="CG48" s="42">
        <v>28.951000000000001</v>
      </c>
      <c r="CH48" s="42">
        <v>29.317</v>
      </c>
      <c r="CI48" s="42">
        <v>29.650000000000002</v>
      </c>
      <c r="CJ48" s="42">
        <v>29.949000000000002</v>
      </c>
      <c r="CK48" s="42">
        <v>30.214000000000002</v>
      </c>
      <c r="CL48" s="42">
        <v>30.445</v>
      </c>
      <c r="CM48" s="42">
        <v>30.641999999999999</v>
      </c>
      <c r="CN48" s="42">
        <v>30.807000000000002</v>
      </c>
      <c r="CO48" s="42">
        <v>30.941000000000003</v>
      </c>
      <c r="CP48" s="42">
        <v>31.048000000000002</v>
      </c>
      <c r="CQ48" s="42">
        <v>31.130000000000003</v>
      </c>
      <c r="CR48" s="42">
        <v>31.192</v>
      </c>
      <c r="CS48" s="42">
        <v>31.237000000000002</v>
      </c>
      <c r="CT48" s="42">
        <v>31.268000000000001</v>
      </c>
      <c r="CU48" s="42">
        <v>31.289000000000001</v>
      </c>
      <c r="CV48" s="42">
        <v>31.303000000000001</v>
      </c>
      <c r="CW48" s="42">
        <v>31.312000000000001</v>
      </c>
      <c r="CX48" s="42">
        <v>31.318000000000001</v>
      </c>
      <c r="CY48" s="42">
        <v>31.321000000000002</v>
      </c>
      <c r="CZ48" s="42">
        <v>31.323</v>
      </c>
      <c r="DA48" s="42">
        <v>31.324999999999999</v>
      </c>
      <c r="DB48" s="41"/>
      <c r="DC48" s="41"/>
      <c r="DD48" s="41"/>
    </row>
    <row r="49" spans="1:108"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1.978</v>
      </c>
      <c r="AY49" s="42">
        <v>2.9529999999999998</v>
      </c>
      <c r="AZ49" s="42">
        <v>3.923</v>
      </c>
      <c r="BA49" s="42">
        <v>4.883</v>
      </c>
      <c r="BB49" s="42">
        <v>5.8340000000000005</v>
      </c>
      <c r="BC49" s="42">
        <v>6.7750000000000004</v>
      </c>
      <c r="BD49" s="42">
        <v>7.702</v>
      </c>
      <c r="BE49" s="42">
        <v>8.6280000000000001</v>
      </c>
      <c r="BF49" s="42">
        <v>9.5389999999999997</v>
      </c>
      <c r="BG49" s="42">
        <v>10.439</v>
      </c>
      <c r="BH49" s="42">
        <v>11.324</v>
      </c>
      <c r="BI49" s="42">
        <v>12.201000000000001</v>
      </c>
      <c r="BJ49" s="42">
        <v>13.066000000000001</v>
      </c>
      <c r="BK49" s="42">
        <v>13.917999999999999</v>
      </c>
      <c r="BL49" s="42">
        <v>14.757</v>
      </c>
      <c r="BM49" s="42">
        <v>15.581</v>
      </c>
      <c r="BN49" s="42">
        <v>16.390999999999998</v>
      </c>
      <c r="BO49" s="42">
        <v>17.186</v>
      </c>
      <c r="BP49" s="42">
        <v>17.963999999999999</v>
      </c>
      <c r="BQ49" s="42">
        <v>18.727</v>
      </c>
      <c r="BR49" s="42">
        <v>19.472999999999999</v>
      </c>
      <c r="BS49" s="42">
        <v>20.205000000000002</v>
      </c>
      <c r="BT49" s="42">
        <v>20.915000000000003</v>
      </c>
      <c r="BU49" s="42">
        <v>21.607000000000003</v>
      </c>
      <c r="BV49" s="42">
        <v>22.28</v>
      </c>
      <c r="BW49" s="42">
        <v>22.933</v>
      </c>
      <c r="BX49" s="42">
        <v>23.566000000000003</v>
      </c>
      <c r="BY49" s="42">
        <v>24.177</v>
      </c>
      <c r="BZ49" s="42">
        <v>24.766000000000002</v>
      </c>
      <c r="CA49" s="42">
        <v>25.331</v>
      </c>
      <c r="CB49" s="42">
        <v>25.872</v>
      </c>
      <c r="CC49" s="42">
        <v>26.387</v>
      </c>
      <c r="CD49" s="42">
        <v>26.875</v>
      </c>
      <c r="CE49" s="42">
        <v>27.335000000000001</v>
      </c>
      <c r="CF49" s="42">
        <v>27.766000000000002</v>
      </c>
      <c r="CG49" s="42">
        <v>28.166</v>
      </c>
      <c r="CH49" s="42">
        <v>28.534000000000002</v>
      </c>
      <c r="CI49" s="42">
        <v>28.869</v>
      </c>
      <c r="CJ49" s="42">
        <v>29.171000000000003</v>
      </c>
      <c r="CK49" s="42">
        <v>29.438000000000002</v>
      </c>
      <c r="CL49" s="42">
        <v>29.67</v>
      </c>
      <c r="CM49" s="42">
        <v>29.868000000000002</v>
      </c>
      <c r="CN49" s="42">
        <v>30.034000000000002</v>
      </c>
      <c r="CO49" s="42">
        <v>30.169</v>
      </c>
      <c r="CP49" s="42">
        <v>30.276</v>
      </c>
      <c r="CQ49" s="42">
        <v>30.359000000000002</v>
      </c>
      <c r="CR49" s="42">
        <v>30.421000000000003</v>
      </c>
      <c r="CS49" s="42">
        <v>30.466000000000001</v>
      </c>
      <c r="CT49" s="42">
        <v>30.497</v>
      </c>
      <c r="CU49" s="42">
        <v>30.518000000000001</v>
      </c>
      <c r="CV49" s="42">
        <v>30.532</v>
      </c>
      <c r="CW49" s="42">
        <v>30.541</v>
      </c>
      <c r="CX49" s="42">
        <v>30.547000000000001</v>
      </c>
      <c r="CY49" s="42">
        <v>30.551000000000002</v>
      </c>
      <c r="CZ49" s="42">
        <v>30.553000000000001</v>
      </c>
      <c r="DA49" s="42">
        <v>30.559000000000001</v>
      </c>
      <c r="DB49" s="41"/>
      <c r="DC49" s="41"/>
      <c r="DD49" s="41"/>
    </row>
    <row r="50" spans="1:108"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0.99199999999999999</v>
      </c>
      <c r="AY50" s="42">
        <v>1.976</v>
      </c>
      <c r="AZ50" s="42">
        <v>2.952</v>
      </c>
      <c r="BA50" s="42">
        <v>3.919</v>
      </c>
      <c r="BB50" s="42">
        <v>4.8770000000000007</v>
      </c>
      <c r="BC50" s="42">
        <v>5.8250000000000002</v>
      </c>
      <c r="BD50" s="42">
        <v>6.7619999999999996</v>
      </c>
      <c r="BE50" s="42">
        <v>7.6930000000000005</v>
      </c>
      <c r="BF50" s="42">
        <v>8.6109999999999989</v>
      </c>
      <c r="BG50" s="42">
        <v>9.5179999999999989</v>
      </c>
      <c r="BH50" s="42">
        <v>10.411</v>
      </c>
      <c r="BI50" s="42">
        <v>11.295</v>
      </c>
      <c r="BJ50" s="42">
        <v>12.167</v>
      </c>
      <c r="BK50" s="42">
        <v>13.026</v>
      </c>
      <c r="BL50" s="42">
        <v>13.871</v>
      </c>
      <c r="BM50" s="42">
        <v>14.702</v>
      </c>
      <c r="BN50" s="42">
        <v>15.518000000000001</v>
      </c>
      <c r="BO50" s="42">
        <v>16.318999999999999</v>
      </c>
      <c r="BP50" s="42">
        <v>17.103000000000002</v>
      </c>
      <c r="BQ50" s="42">
        <v>17.872</v>
      </c>
      <c r="BR50" s="42">
        <v>18.623000000000001</v>
      </c>
      <c r="BS50" s="42">
        <v>19.360000000000003</v>
      </c>
      <c r="BT50" s="42">
        <v>20.076000000000001</v>
      </c>
      <c r="BU50" s="42">
        <v>20.773</v>
      </c>
      <c r="BV50" s="42">
        <v>21.451000000000001</v>
      </c>
      <c r="BW50" s="42">
        <v>22.109000000000002</v>
      </c>
      <c r="BX50" s="42">
        <v>22.747</v>
      </c>
      <c r="BY50" s="42">
        <v>23.363</v>
      </c>
      <c r="BZ50" s="42">
        <v>23.956</v>
      </c>
      <c r="CA50" s="42">
        <v>24.526</v>
      </c>
      <c r="CB50" s="42">
        <v>25.071000000000002</v>
      </c>
      <c r="CC50" s="42">
        <v>25.59</v>
      </c>
      <c r="CD50" s="42">
        <v>26.082000000000001</v>
      </c>
      <c r="CE50" s="42">
        <v>26.546000000000003</v>
      </c>
      <c r="CF50" s="42">
        <v>26.98</v>
      </c>
      <c r="CG50" s="42">
        <v>27.384</v>
      </c>
      <c r="CH50" s="42">
        <v>27.755000000000003</v>
      </c>
      <c r="CI50" s="42">
        <v>28.093</v>
      </c>
      <c r="CJ50" s="42">
        <v>28.397000000000002</v>
      </c>
      <c r="CK50" s="42">
        <v>28.666</v>
      </c>
      <c r="CL50" s="42">
        <v>28.900000000000002</v>
      </c>
      <c r="CM50" s="42">
        <v>29.1</v>
      </c>
      <c r="CN50" s="42">
        <v>29.266999999999999</v>
      </c>
      <c r="CO50" s="42">
        <v>29.403000000000002</v>
      </c>
      <c r="CP50" s="42">
        <v>29.511000000000003</v>
      </c>
      <c r="CQ50" s="42">
        <v>29.595000000000002</v>
      </c>
      <c r="CR50" s="42">
        <v>29.657</v>
      </c>
      <c r="CS50" s="42">
        <v>29.702000000000002</v>
      </c>
      <c r="CT50" s="42">
        <v>29.734000000000002</v>
      </c>
      <c r="CU50" s="42">
        <v>29.756</v>
      </c>
      <c r="CV50" s="42">
        <v>29.77</v>
      </c>
      <c r="CW50" s="42">
        <v>29.779</v>
      </c>
      <c r="CX50" s="42">
        <v>29.785</v>
      </c>
      <c r="CY50" s="42">
        <v>29.789000000000001</v>
      </c>
      <c r="CZ50" s="42">
        <v>29.791</v>
      </c>
      <c r="DA50" s="42">
        <v>29.795000000000002</v>
      </c>
      <c r="DB50" s="41"/>
      <c r="DC50" s="41"/>
      <c r="DD50" s="41"/>
    </row>
    <row r="51" spans="1:108"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0.99199999999999999</v>
      </c>
      <c r="AZ51" s="42">
        <v>1.976</v>
      </c>
      <c r="BA51" s="42">
        <v>2.9510000000000001</v>
      </c>
      <c r="BB51" s="42">
        <v>3.9169999999999998</v>
      </c>
      <c r="BC51" s="42">
        <v>4.8730000000000002</v>
      </c>
      <c r="BD51" s="42">
        <v>5.8170000000000002</v>
      </c>
      <c r="BE51" s="42">
        <v>6.7549999999999999</v>
      </c>
      <c r="BF51" s="42">
        <v>7.681</v>
      </c>
      <c r="BG51" s="42">
        <v>8.5960000000000001</v>
      </c>
      <c r="BH51" s="42">
        <v>9.4949999999999992</v>
      </c>
      <c r="BI51" s="42">
        <v>10.385999999999999</v>
      </c>
      <c r="BJ51" s="42">
        <v>11.265000000000001</v>
      </c>
      <c r="BK51" s="42">
        <v>12.131</v>
      </c>
      <c r="BL51" s="42">
        <v>12.981999999999999</v>
      </c>
      <c r="BM51" s="42">
        <v>13.82</v>
      </c>
      <c r="BN51" s="42">
        <v>14.643000000000001</v>
      </c>
      <c r="BO51" s="42">
        <v>15.45</v>
      </c>
      <c r="BP51" s="42">
        <v>16.241</v>
      </c>
      <c r="BQ51" s="42">
        <v>17.015999999999998</v>
      </c>
      <c r="BR51" s="42">
        <v>17.773</v>
      </c>
      <c r="BS51" s="42">
        <v>18.518000000000001</v>
      </c>
      <c r="BT51" s="42">
        <v>19.240000000000002</v>
      </c>
      <c r="BU51" s="42">
        <v>19.943000000000001</v>
      </c>
      <c r="BV51" s="42">
        <v>20.627000000000002</v>
      </c>
      <c r="BW51" s="42">
        <v>21.291</v>
      </c>
      <c r="BX51" s="42">
        <v>21.934000000000001</v>
      </c>
      <c r="BY51" s="42">
        <v>22.555</v>
      </c>
      <c r="BZ51" s="42">
        <v>23.153000000000002</v>
      </c>
      <c r="CA51" s="42">
        <v>23.727</v>
      </c>
      <c r="CB51" s="42">
        <v>24.276</v>
      </c>
      <c r="CC51" s="42">
        <v>24.798999999999999</v>
      </c>
      <c r="CD51" s="42">
        <v>25.295000000000002</v>
      </c>
      <c r="CE51" s="42">
        <v>25.763000000000002</v>
      </c>
      <c r="CF51" s="42">
        <v>26.201000000000001</v>
      </c>
      <c r="CG51" s="42">
        <v>26.608000000000001</v>
      </c>
      <c r="CH51" s="42">
        <v>26.982000000000003</v>
      </c>
      <c r="CI51" s="42">
        <v>27.323</v>
      </c>
      <c r="CJ51" s="42">
        <v>27.629000000000001</v>
      </c>
      <c r="CK51" s="42">
        <v>27.900000000000002</v>
      </c>
      <c r="CL51" s="42">
        <v>28.136000000000003</v>
      </c>
      <c r="CM51" s="42">
        <v>28.338000000000001</v>
      </c>
      <c r="CN51" s="42">
        <v>28.507000000000001</v>
      </c>
      <c r="CO51" s="42">
        <v>28.645</v>
      </c>
      <c r="CP51" s="42">
        <v>28.754000000000001</v>
      </c>
      <c r="CQ51" s="42">
        <v>28.838000000000001</v>
      </c>
      <c r="CR51" s="42">
        <v>28.901</v>
      </c>
      <c r="CS51" s="42">
        <v>28.947000000000003</v>
      </c>
      <c r="CT51" s="42">
        <v>28.979000000000003</v>
      </c>
      <c r="CU51" s="42">
        <v>29.001000000000001</v>
      </c>
      <c r="CV51" s="42">
        <v>29.015000000000001</v>
      </c>
      <c r="CW51" s="42">
        <v>29.024000000000001</v>
      </c>
      <c r="CX51" s="42">
        <v>29.03</v>
      </c>
      <c r="CY51" s="42">
        <v>29.034000000000002</v>
      </c>
      <c r="CZ51" s="42">
        <v>29.036000000000001</v>
      </c>
      <c r="DA51" s="42">
        <v>29.035</v>
      </c>
      <c r="DB51" s="41"/>
      <c r="DC51" s="41"/>
      <c r="DD51" s="41"/>
    </row>
    <row r="52" spans="1:108"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0.99199999999999999</v>
      </c>
      <c r="BA52" s="42">
        <v>1.9749999999999999</v>
      </c>
      <c r="BB52" s="42">
        <v>2.9489999999999998</v>
      </c>
      <c r="BC52" s="42">
        <v>3.9129999999999998</v>
      </c>
      <c r="BD52" s="42">
        <v>4.8650000000000002</v>
      </c>
      <c r="BE52" s="42">
        <v>5.8109999999999999</v>
      </c>
      <c r="BF52" s="42">
        <v>6.7440000000000007</v>
      </c>
      <c r="BG52" s="42">
        <v>7.6660000000000004</v>
      </c>
      <c r="BH52" s="42">
        <v>8.5739999999999998</v>
      </c>
      <c r="BI52" s="42">
        <v>9.4719999999999995</v>
      </c>
      <c r="BJ52" s="42">
        <v>10.358000000000001</v>
      </c>
      <c r="BK52" s="42">
        <v>11.231</v>
      </c>
      <c r="BL52" s="42">
        <v>12.09</v>
      </c>
      <c r="BM52" s="42">
        <v>12.933999999999999</v>
      </c>
      <c r="BN52" s="42">
        <v>13.763999999999999</v>
      </c>
      <c r="BO52" s="42">
        <v>14.577999999999999</v>
      </c>
      <c r="BP52" s="42">
        <v>15.375999999999999</v>
      </c>
      <c r="BQ52" s="42">
        <v>16.157</v>
      </c>
      <c r="BR52" s="42">
        <v>16.920000000000002</v>
      </c>
      <c r="BS52" s="42">
        <v>17.672000000000001</v>
      </c>
      <c r="BT52" s="42">
        <v>18.400000000000002</v>
      </c>
      <c r="BU52" s="42">
        <v>19.109000000000002</v>
      </c>
      <c r="BV52" s="42">
        <v>19.798000000000002</v>
      </c>
      <c r="BW52" s="42">
        <v>20.467000000000002</v>
      </c>
      <c r="BX52" s="42">
        <v>21.115000000000002</v>
      </c>
      <c r="BY52" s="42">
        <v>21.741</v>
      </c>
      <c r="BZ52" s="42">
        <v>22.344000000000001</v>
      </c>
      <c r="CA52" s="42">
        <v>22.923000000000002</v>
      </c>
      <c r="CB52" s="42">
        <v>23.477</v>
      </c>
      <c r="CC52" s="42">
        <v>24.005000000000003</v>
      </c>
      <c r="CD52" s="42">
        <v>24.505000000000003</v>
      </c>
      <c r="CE52" s="42">
        <v>24.977</v>
      </c>
      <c r="CF52" s="42">
        <v>25.419</v>
      </c>
      <c r="CG52" s="42">
        <v>25.829000000000001</v>
      </c>
      <c r="CH52" s="42">
        <v>26.206</v>
      </c>
      <c r="CI52" s="42">
        <v>26.55</v>
      </c>
      <c r="CJ52" s="42">
        <v>26.859000000000002</v>
      </c>
      <c r="CK52" s="42">
        <v>27.132000000000001</v>
      </c>
      <c r="CL52" s="42">
        <v>27.37</v>
      </c>
      <c r="CM52" s="42">
        <v>27.573</v>
      </c>
      <c r="CN52" s="42">
        <v>27.743000000000002</v>
      </c>
      <c r="CO52" s="42">
        <v>27.882000000000001</v>
      </c>
      <c r="CP52" s="42">
        <v>27.992000000000001</v>
      </c>
      <c r="CQ52" s="42">
        <v>28.077000000000002</v>
      </c>
      <c r="CR52" s="42">
        <v>28.14</v>
      </c>
      <c r="CS52" s="42">
        <v>28.186</v>
      </c>
      <c r="CT52" s="42">
        <v>28.218</v>
      </c>
      <c r="CU52" s="42">
        <v>28.240000000000002</v>
      </c>
      <c r="CV52" s="42">
        <v>28.254000000000001</v>
      </c>
      <c r="CW52" s="42">
        <v>28.263000000000002</v>
      </c>
      <c r="CX52" s="42">
        <v>28.269000000000002</v>
      </c>
      <c r="CY52" s="42">
        <v>28.273</v>
      </c>
      <c r="CZ52" s="42">
        <v>28.275000000000002</v>
      </c>
      <c r="DA52" s="42">
        <v>28.276</v>
      </c>
      <c r="DB52" s="41"/>
      <c r="DC52" s="41"/>
      <c r="DD52" s="41"/>
    </row>
    <row r="53" spans="1:108"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0.99099999999999999</v>
      </c>
      <c r="BB53" s="42">
        <v>1.9729999999999999</v>
      </c>
      <c r="BC53" s="42">
        <v>2.9449999999999998</v>
      </c>
      <c r="BD53" s="42">
        <v>3.907</v>
      </c>
      <c r="BE53" s="42">
        <v>4.8600000000000003</v>
      </c>
      <c r="BF53" s="42">
        <v>5.8010000000000002</v>
      </c>
      <c r="BG53" s="42">
        <v>6.7310000000000008</v>
      </c>
      <c r="BH53" s="42">
        <v>7.6479999999999997</v>
      </c>
      <c r="BI53" s="42">
        <v>8.5549999999999997</v>
      </c>
      <c r="BJ53" s="42">
        <v>9.4480000000000004</v>
      </c>
      <c r="BK53" s="42">
        <v>10.329000000000001</v>
      </c>
      <c r="BL53" s="42">
        <v>11.195</v>
      </c>
      <c r="BM53" s="42">
        <v>12.047000000000001</v>
      </c>
      <c r="BN53" s="42">
        <v>12.882999999999999</v>
      </c>
      <c r="BO53" s="42">
        <v>13.705</v>
      </c>
      <c r="BP53" s="42">
        <v>14.509</v>
      </c>
      <c r="BQ53" s="42">
        <v>15.297000000000001</v>
      </c>
      <c r="BR53" s="42">
        <v>16.067</v>
      </c>
      <c r="BS53" s="42">
        <v>16.824000000000002</v>
      </c>
      <c r="BT53" s="42">
        <v>17.558</v>
      </c>
      <c r="BU53" s="42">
        <v>18.273</v>
      </c>
      <c r="BV53" s="42">
        <v>18.968</v>
      </c>
      <c r="BW53" s="42">
        <v>19.643000000000001</v>
      </c>
      <c r="BX53" s="42">
        <v>20.297000000000001</v>
      </c>
      <c r="BY53" s="42">
        <v>20.929000000000002</v>
      </c>
      <c r="BZ53" s="42">
        <v>21.537000000000003</v>
      </c>
      <c r="CA53" s="42">
        <v>22.121000000000002</v>
      </c>
      <c r="CB53" s="42">
        <v>22.68</v>
      </c>
      <c r="CC53" s="42">
        <v>23.212</v>
      </c>
      <c r="CD53" s="42">
        <v>23.717000000000002</v>
      </c>
      <c r="CE53" s="42">
        <v>24.193000000000001</v>
      </c>
      <c r="CF53" s="42">
        <v>24.638000000000002</v>
      </c>
      <c r="CG53" s="42">
        <v>25.052</v>
      </c>
      <c r="CH53" s="42">
        <v>25.433</v>
      </c>
      <c r="CI53" s="42">
        <v>25.78</v>
      </c>
      <c r="CJ53" s="42">
        <v>26.092000000000002</v>
      </c>
      <c r="CK53" s="42">
        <v>26.368000000000002</v>
      </c>
      <c r="CL53" s="42">
        <v>26.608000000000001</v>
      </c>
      <c r="CM53" s="42">
        <v>26.813000000000002</v>
      </c>
      <c r="CN53" s="42">
        <v>26.984000000000002</v>
      </c>
      <c r="CO53" s="42">
        <v>27.124000000000002</v>
      </c>
      <c r="CP53" s="42">
        <v>27.235000000000003</v>
      </c>
      <c r="CQ53" s="42">
        <v>27.321000000000002</v>
      </c>
      <c r="CR53" s="42">
        <v>27.385000000000002</v>
      </c>
      <c r="CS53" s="42">
        <v>27.431000000000001</v>
      </c>
      <c r="CT53" s="42">
        <v>27.463000000000001</v>
      </c>
      <c r="CU53" s="42">
        <v>27.485000000000003</v>
      </c>
      <c r="CV53" s="42">
        <v>27.5</v>
      </c>
      <c r="CW53" s="42">
        <v>27.509</v>
      </c>
      <c r="CX53" s="42">
        <v>27.515000000000001</v>
      </c>
      <c r="CY53" s="42">
        <v>27.519000000000002</v>
      </c>
      <c r="CZ53" s="42">
        <v>27.521000000000001</v>
      </c>
      <c r="DA53" s="42">
        <v>27.521000000000001</v>
      </c>
      <c r="DB53" s="41"/>
      <c r="DC53" s="41"/>
      <c r="DD53" s="41"/>
    </row>
    <row r="54" spans="1:108"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0.99099999999999999</v>
      </c>
      <c r="BC54" s="42">
        <v>1.972</v>
      </c>
      <c r="BD54" s="42">
        <v>2.9420000000000002</v>
      </c>
      <c r="BE54" s="42">
        <v>3.9039999999999999</v>
      </c>
      <c r="BF54" s="42">
        <v>4.8540000000000001</v>
      </c>
      <c r="BG54" s="42">
        <v>5.7930000000000001</v>
      </c>
      <c r="BH54" s="42">
        <v>6.718</v>
      </c>
      <c r="BI54" s="42">
        <v>7.6319999999999997</v>
      </c>
      <c r="BJ54" s="42">
        <v>8.5340000000000007</v>
      </c>
      <c r="BK54" s="42">
        <v>9.4220000000000006</v>
      </c>
      <c r="BL54" s="42">
        <v>10.295999999999999</v>
      </c>
      <c r="BM54" s="42">
        <v>11.156000000000001</v>
      </c>
      <c r="BN54" s="42">
        <v>12</v>
      </c>
      <c r="BO54" s="42">
        <v>12.829000000000001</v>
      </c>
      <c r="BP54" s="42">
        <v>13.641</v>
      </c>
      <c r="BQ54" s="42">
        <v>14.436</v>
      </c>
      <c r="BR54" s="42">
        <v>15.212999999999999</v>
      </c>
      <c r="BS54" s="42">
        <v>15.975</v>
      </c>
      <c r="BT54" s="42">
        <v>16.716000000000001</v>
      </c>
      <c r="BU54" s="42">
        <v>17.438000000000002</v>
      </c>
      <c r="BV54" s="42">
        <v>18.14</v>
      </c>
      <c r="BW54" s="42">
        <v>18.821000000000002</v>
      </c>
      <c r="BX54" s="42">
        <v>19.481000000000002</v>
      </c>
      <c r="BY54" s="42">
        <v>20.118000000000002</v>
      </c>
      <c r="BZ54" s="42">
        <v>20.732000000000003</v>
      </c>
      <c r="CA54" s="42">
        <v>21.321000000000002</v>
      </c>
      <c r="CB54" s="42">
        <v>21.885000000000002</v>
      </c>
      <c r="CC54" s="42">
        <v>22.422000000000001</v>
      </c>
      <c r="CD54" s="42">
        <v>22.931000000000001</v>
      </c>
      <c r="CE54" s="42">
        <v>23.411000000000001</v>
      </c>
      <c r="CF54" s="42">
        <v>23.861000000000001</v>
      </c>
      <c r="CG54" s="42">
        <v>24.279</v>
      </c>
      <c r="CH54" s="42">
        <v>24.663</v>
      </c>
      <c r="CI54" s="42">
        <v>25.013000000000002</v>
      </c>
      <c r="CJ54" s="42">
        <v>25.327000000000002</v>
      </c>
      <c r="CK54" s="42">
        <v>25.605</v>
      </c>
      <c r="CL54" s="42">
        <v>25.847000000000001</v>
      </c>
      <c r="CM54" s="42">
        <v>26.054000000000002</v>
      </c>
      <c r="CN54" s="42">
        <v>26.227</v>
      </c>
      <c r="CO54" s="42">
        <v>26.368000000000002</v>
      </c>
      <c r="CP54" s="42">
        <v>26.48</v>
      </c>
      <c r="CQ54" s="42">
        <v>26.566000000000003</v>
      </c>
      <c r="CR54" s="42">
        <v>26.631</v>
      </c>
      <c r="CS54" s="42">
        <v>26.678000000000001</v>
      </c>
      <c r="CT54" s="42">
        <v>26.711000000000002</v>
      </c>
      <c r="CU54" s="42">
        <v>26.733000000000001</v>
      </c>
      <c r="CV54" s="42">
        <v>26.748000000000001</v>
      </c>
      <c r="CW54" s="42">
        <v>26.758000000000003</v>
      </c>
      <c r="CX54" s="42">
        <v>26.764000000000003</v>
      </c>
      <c r="CY54" s="42">
        <v>26.768000000000001</v>
      </c>
      <c r="CZ54" s="42">
        <v>26.77</v>
      </c>
      <c r="DA54" s="42">
        <v>26.771000000000001</v>
      </c>
      <c r="DB54" s="41"/>
      <c r="DC54" s="41"/>
      <c r="DD54" s="41"/>
    </row>
    <row r="55" spans="1:108"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0.99099999999999999</v>
      </c>
      <c r="BD55" s="42">
        <v>1.97</v>
      </c>
      <c r="BE55" s="42">
        <v>2.9409999999999998</v>
      </c>
      <c r="BF55" s="42">
        <v>3.9</v>
      </c>
      <c r="BG55" s="42">
        <v>4.8480000000000008</v>
      </c>
      <c r="BH55" s="42">
        <v>5.7809999999999997</v>
      </c>
      <c r="BI55" s="42">
        <v>6.7050000000000001</v>
      </c>
      <c r="BJ55" s="42">
        <v>7.6150000000000002</v>
      </c>
      <c r="BK55" s="42">
        <v>8.5120000000000005</v>
      </c>
      <c r="BL55" s="42">
        <v>9.3940000000000001</v>
      </c>
      <c r="BM55" s="42">
        <v>10.262</v>
      </c>
      <c r="BN55" s="42">
        <v>11.114000000000001</v>
      </c>
      <c r="BO55" s="42">
        <v>11.951000000000001</v>
      </c>
      <c r="BP55" s="42">
        <v>12.77</v>
      </c>
      <c r="BQ55" s="42">
        <v>13.573</v>
      </c>
      <c r="BR55" s="42">
        <v>14.356999999999999</v>
      </c>
      <c r="BS55" s="42">
        <v>15.129999999999999</v>
      </c>
      <c r="BT55" s="42">
        <v>15.878</v>
      </c>
      <c r="BU55" s="42">
        <v>16.606000000000002</v>
      </c>
      <c r="BV55" s="42">
        <v>17.314</v>
      </c>
      <c r="BW55" s="42">
        <v>18.002000000000002</v>
      </c>
      <c r="BX55" s="42">
        <v>18.668000000000003</v>
      </c>
      <c r="BY55" s="42">
        <v>19.311</v>
      </c>
      <c r="BZ55" s="42">
        <v>19.931000000000001</v>
      </c>
      <c r="CA55" s="42">
        <v>20.526</v>
      </c>
      <c r="CB55" s="42">
        <v>21.095000000000002</v>
      </c>
      <c r="CC55" s="42">
        <v>21.637</v>
      </c>
      <c r="CD55" s="42">
        <v>22.151</v>
      </c>
      <c r="CE55" s="42">
        <v>22.636000000000003</v>
      </c>
      <c r="CF55" s="42">
        <v>23.09</v>
      </c>
      <c r="CG55" s="42">
        <v>23.512</v>
      </c>
      <c r="CH55" s="42">
        <v>23.900000000000002</v>
      </c>
      <c r="CI55" s="42">
        <v>24.253</v>
      </c>
      <c r="CJ55" s="42">
        <v>24.57</v>
      </c>
      <c r="CK55" s="42">
        <v>24.851000000000003</v>
      </c>
      <c r="CL55" s="42">
        <v>25.096</v>
      </c>
      <c r="CM55" s="42">
        <v>25.305</v>
      </c>
      <c r="CN55" s="42">
        <v>25.48</v>
      </c>
      <c r="CO55" s="42">
        <v>25.623000000000001</v>
      </c>
      <c r="CP55" s="42">
        <v>25.736000000000001</v>
      </c>
      <c r="CQ55" s="42">
        <v>25.823</v>
      </c>
      <c r="CR55" s="42">
        <v>25.888000000000002</v>
      </c>
      <c r="CS55" s="42">
        <v>25.935000000000002</v>
      </c>
      <c r="CT55" s="42">
        <v>25.968</v>
      </c>
      <c r="CU55" s="42">
        <v>25.990000000000002</v>
      </c>
      <c r="CV55" s="42">
        <v>26.005000000000003</v>
      </c>
      <c r="CW55" s="42">
        <v>26.015000000000001</v>
      </c>
      <c r="CX55" s="42">
        <v>26.021000000000001</v>
      </c>
      <c r="CY55" s="42">
        <v>26.025000000000002</v>
      </c>
      <c r="CZ55" s="42">
        <v>26.027000000000001</v>
      </c>
      <c r="DA55" s="42">
        <v>26.024999999999999</v>
      </c>
      <c r="DB55" s="41"/>
      <c r="DC55" s="41"/>
      <c r="DD55" s="41"/>
    </row>
    <row r="56" spans="1:108"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v>
      </c>
      <c r="BE56" s="42">
        <v>1.97</v>
      </c>
      <c r="BF56" s="42">
        <v>2.9390000000000001</v>
      </c>
      <c r="BG56" s="42">
        <v>3.8959999999999999</v>
      </c>
      <c r="BH56" s="42">
        <v>4.8390000000000004</v>
      </c>
      <c r="BI56" s="42">
        <v>5.7709999999999999</v>
      </c>
      <c r="BJ56" s="42">
        <v>6.69</v>
      </c>
      <c r="BK56" s="42">
        <v>7.5960000000000001</v>
      </c>
      <c r="BL56" s="42">
        <v>8.4870000000000001</v>
      </c>
      <c r="BM56" s="42">
        <v>9.3640000000000008</v>
      </c>
      <c r="BN56" s="42">
        <v>10.224</v>
      </c>
      <c r="BO56" s="42">
        <v>11.069000000000001</v>
      </c>
      <c r="BP56" s="42">
        <v>11.897</v>
      </c>
      <c r="BQ56" s="42">
        <v>12.707000000000001</v>
      </c>
      <c r="BR56" s="42">
        <v>13.5</v>
      </c>
      <c r="BS56" s="42">
        <v>14.279</v>
      </c>
      <c r="BT56" s="42">
        <v>15.033999999999999</v>
      </c>
      <c r="BU56" s="42">
        <v>15.77</v>
      </c>
      <c r="BV56" s="42">
        <v>16.485000000000003</v>
      </c>
      <c r="BW56" s="42">
        <v>17.179000000000002</v>
      </c>
      <c r="BX56" s="42">
        <v>17.852</v>
      </c>
      <c r="BY56" s="42">
        <v>18.502000000000002</v>
      </c>
      <c r="BZ56" s="42">
        <v>19.128</v>
      </c>
      <c r="CA56" s="42">
        <v>19.729000000000003</v>
      </c>
      <c r="CB56" s="42">
        <v>20.304000000000002</v>
      </c>
      <c r="CC56" s="42">
        <v>20.852</v>
      </c>
      <c r="CD56" s="42">
        <v>21.371000000000002</v>
      </c>
      <c r="CE56" s="42">
        <v>21.860000000000003</v>
      </c>
      <c r="CF56" s="42">
        <v>22.318000000000001</v>
      </c>
      <c r="CG56" s="42">
        <v>22.744</v>
      </c>
      <c r="CH56" s="42">
        <v>23.136000000000003</v>
      </c>
      <c r="CI56" s="42">
        <v>23.493000000000002</v>
      </c>
      <c r="CJ56" s="42">
        <v>23.814</v>
      </c>
      <c r="CK56" s="42">
        <v>24.098000000000003</v>
      </c>
      <c r="CL56" s="42">
        <v>24.345000000000002</v>
      </c>
      <c r="CM56" s="42">
        <v>24.556000000000001</v>
      </c>
      <c r="CN56" s="42">
        <v>24.732000000000003</v>
      </c>
      <c r="CO56" s="42">
        <v>24.876000000000001</v>
      </c>
      <c r="CP56" s="42">
        <v>24.990000000000002</v>
      </c>
      <c r="CQ56" s="42">
        <v>25.078000000000003</v>
      </c>
      <c r="CR56" s="42">
        <v>25.144000000000002</v>
      </c>
      <c r="CS56" s="42">
        <v>25.192</v>
      </c>
      <c r="CT56" s="42">
        <v>25.225000000000001</v>
      </c>
      <c r="CU56" s="42">
        <v>25.248000000000001</v>
      </c>
      <c r="CV56" s="42">
        <v>25.263000000000002</v>
      </c>
      <c r="CW56" s="42">
        <v>25.273</v>
      </c>
      <c r="CX56" s="42">
        <v>25.279</v>
      </c>
      <c r="CY56" s="42">
        <v>25.283000000000001</v>
      </c>
      <c r="CZ56" s="42">
        <v>25.285</v>
      </c>
      <c r="DA56" s="42">
        <v>25.283000000000001</v>
      </c>
      <c r="DB56" s="41"/>
      <c r="DC56" s="41"/>
      <c r="DD56" s="41"/>
    </row>
    <row r="57" spans="1:108"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v>
      </c>
      <c r="BF57" s="42">
        <v>1.9689999999999999</v>
      </c>
      <c r="BG57" s="42">
        <v>2.9359999999999999</v>
      </c>
      <c r="BH57" s="42">
        <v>3.8889999999999998</v>
      </c>
      <c r="BI57" s="42">
        <v>4.8310000000000004</v>
      </c>
      <c r="BJ57" s="42">
        <v>5.7590000000000003</v>
      </c>
      <c r="BK57" s="42">
        <v>6.6740000000000004</v>
      </c>
      <c r="BL57" s="42">
        <v>7.5750000000000002</v>
      </c>
      <c r="BM57" s="42">
        <v>8.4600000000000009</v>
      </c>
      <c r="BN57" s="42">
        <v>9.33</v>
      </c>
      <c r="BO57" s="42">
        <v>10.183</v>
      </c>
      <c r="BP57" s="42">
        <v>11.019</v>
      </c>
      <c r="BQ57" s="42">
        <v>11.837999999999999</v>
      </c>
      <c r="BR57" s="42">
        <v>12.638999999999999</v>
      </c>
      <c r="BS57" s="42">
        <v>13.426</v>
      </c>
      <c r="BT57" s="42">
        <v>14.189</v>
      </c>
      <c r="BU57" s="42">
        <v>14.931999999999999</v>
      </c>
      <c r="BV57" s="42">
        <v>15.654999999999999</v>
      </c>
      <c r="BW57" s="42">
        <v>16.357000000000003</v>
      </c>
      <c r="BX57" s="42">
        <v>17.037000000000003</v>
      </c>
      <c r="BY57" s="42">
        <v>17.694000000000003</v>
      </c>
      <c r="BZ57" s="42">
        <v>18.326000000000001</v>
      </c>
      <c r="CA57" s="42">
        <v>18.933</v>
      </c>
      <c r="CB57" s="42">
        <v>19.514000000000003</v>
      </c>
      <c r="CC57" s="42">
        <v>20.067</v>
      </c>
      <c r="CD57" s="42">
        <v>20.591000000000001</v>
      </c>
      <c r="CE57" s="42">
        <v>21.085000000000001</v>
      </c>
      <c r="CF57" s="42">
        <v>21.548000000000002</v>
      </c>
      <c r="CG57" s="42">
        <v>21.978000000000002</v>
      </c>
      <c r="CH57" s="42">
        <v>22.374000000000002</v>
      </c>
      <c r="CI57" s="42">
        <v>22.734000000000002</v>
      </c>
      <c r="CJ57" s="42">
        <v>23.058</v>
      </c>
      <c r="CK57" s="42">
        <v>23.345000000000002</v>
      </c>
      <c r="CL57" s="42">
        <v>23.595000000000002</v>
      </c>
      <c r="CM57" s="42">
        <v>23.808</v>
      </c>
      <c r="CN57" s="42">
        <v>23.986000000000001</v>
      </c>
      <c r="CO57" s="42">
        <v>24.131</v>
      </c>
      <c r="CP57" s="42">
        <v>24.246000000000002</v>
      </c>
      <c r="CQ57" s="42">
        <v>24.335000000000001</v>
      </c>
      <c r="CR57" s="42">
        <v>24.402000000000001</v>
      </c>
      <c r="CS57" s="42">
        <v>24.450000000000003</v>
      </c>
      <c r="CT57" s="42">
        <v>24.484000000000002</v>
      </c>
      <c r="CU57" s="42">
        <v>24.507000000000001</v>
      </c>
      <c r="CV57" s="42">
        <v>24.522000000000002</v>
      </c>
      <c r="CW57" s="42">
        <v>24.532</v>
      </c>
      <c r="CX57" s="42">
        <v>24.538</v>
      </c>
      <c r="CY57" s="42">
        <v>24.542000000000002</v>
      </c>
      <c r="CZ57" s="42">
        <v>24.544</v>
      </c>
      <c r="DA57" s="42">
        <v>24.542999999999999</v>
      </c>
      <c r="DB57" s="41"/>
      <c r="DC57" s="41"/>
      <c r="DD57" s="41"/>
    </row>
    <row r="58" spans="1:108"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0.98899999999999999</v>
      </c>
      <c r="BG58" s="42">
        <v>1.966</v>
      </c>
      <c r="BH58" s="42">
        <v>2.93</v>
      </c>
      <c r="BI58" s="42">
        <v>3.883</v>
      </c>
      <c r="BJ58" s="42">
        <v>4.8209999999999997</v>
      </c>
      <c r="BK58" s="42">
        <v>5.7460000000000004</v>
      </c>
      <c r="BL58" s="42">
        <v>6.6559999999999997</v>
      </c>
      <c r="BM58" s="42">
        <v>7.5510000000000002</v>
      </c>
      <c r="BN58" s="42">
        <v>8.43</v>
      </c>
      <c r="BO58" s="42">
        <v>9.2929999999999993</v>
      </c>
      <c r="BP58" s="42">
        <v>10.138</v>
      </c>
      <c r="BQ58" s="42">
        <v>10.965999999999999</v>
      </c>
      <c r="BR58" s="42">
        <v>11.775</v>
      </c>
      <c r="BS58" s="42">
        <v>12.567</v>
      </c>
      <c r="BT58" s="42">
        <v>13.337999999999999</v>
      </c>
      <c r="BU58" s="42">
        <v>14.088999999999999</v>
      </c>
      <c r="BV58" s="42">
        <v>14.82</v>
      </c>
      <c r="BW58" s="42">
        <v>15.529</v>
      </c>
      <c r="BX58" s="42">
        <v>16.216000000000001</v>
      </c>
      <c r="BY58" s="42">
        <v>16.880000000000003</v>
      </c>
      <c r="BZ58" s="42">
        <v>17.519000000000002</v>
      </c>
      <c r="CA58" s="42">
        <v>18.133000000000003</v>
      </c>
      <c r="CB58" s="42">
        <v>18.720000000000002</v>
      </c>
      <c r="CC58" s="42">
        <v>19.279</v>
      </c>
      <c r="CD58" s="42">
        <v>19.809000000000001</v>
      </c>
      <c r="CE58" s="42">
        <v>20.309000000000001</v>
      </c>
      <c r="CF58" s="42">
        <v>20.777000000000001</v>
      </c>
      <c r="CG58" s="42">
        <v>21.212</v>
      </c>
      <c r="CH58" s="42">
        <v>21.612000000000002</v>
      </c>
      <c r="CI58" s="42">
        <v>21.976000000000003</v>
      </c>
      <c r="CJ58" s="42">
        <v>22.303000000000001</v>
      </c>
      <c r="CK58" s="42">
        <v>22.593</v>
      </c>
      <c r="CL58" s="42">
        <v>22.845000000000002</v>
      </c>
      <c r="CM58" s="42">
        <v>23.060000000000002</v>
      </c>
      <c r="CN58" s="42">
        <v>23.240000000000002</v>
      </c>
      <c r="CO58" s="42">
        <v>23.387</v>
      </c>
      <c r="CP58" s="42">
        <v>23.504000000000001</v>
      </c>
      <c r="CQ58" s="42">
        <v>23.594000000000001</v>
      </c>
      <c r="CR58" s="42">
        <v>23.661000000000001</v>
      </c>
      <c r="CS58" s="42">
        <v>23.71</v>
      </c>
      <c r="CT58" s="42">
        <v>23.744</v>
      </c>
      <c r="CU58" s="42">
        <v>23.766999999999999</v>
      </c>
      <c r="CV58" s="42">
        <v>23.782</v>
      </c>
      <c r="CW58" s="42">
        <v>23.792000000000002</v>
      </c>
      <c r="CX58" s="42">
        <v>23.798000000000002</v>
      </c>
      <c r="CY58" s="42">
        <v>23.802</v>
      </c>
      <c r="CZ58" s="42">
        <v>23.804000000000002</v>
      </c>
      <c r="DA58" s="42">
        <v>23.808</v>
      </c>
      <c r="DB58" s="41"/>
      <c r="DC58" s="41"/>
      <c r="DD58" s="41"/>
    </row>
    <row r="59" spans="1:108"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0.98899999999999999</v>
      </c>
      <c r="BH59" s="42">
        <v>1.964</v>
      </c>
      <c r="BI59" s="42">
        <v>2.927</v>
      </c>
      <c r="BJ59" s="42">
        <v>3.8769999999999998</v>
      </c>
      <c r="BK59" s="42">
        <v>4.8120000000000003</v>
      </c>
      <c r="BL59" s="42">
        <v>5.7329999999999997</v>
      </c>
      <c r="BM59" s="42">
        <v>6.6379999999999999</v>
      </c>
      <c r="BN59" s="42">
        <v>7.5270000000000001</v>
      </c>
      <c r="BO59" s="42">
        <v>8.3989999999999991</v>
      </c>
      <c r="BP59" s="42">
        <v>9.2539999999999996</v>
      </c>
      <c r="BQ59" s="42">
        <v>10.090999999999999</v>
      </c>
      <c r="BR59" s="42">
        <v>10.91</v>
      </c>
      <c r="BS59" s="42">
        <v>11.712999999999999</v>
      </c>
      <c r="BT59" s="42">
        <v>12.493</v>
      </c>
      <c r="BU59" s="42">
        <v>13.253</v>
      </c>
      <c r="BV59" s="42">
        <v>13.991999999999999</v>
      </c>
      <c r="BW59" s="42">
        <v>14.709</v>
      </c>
      <c r="BX59" s="42">
        <v>15.404</v>
      </c>
      <c r="BY59" s="42">
        <v>16.075000000000003</v>
      </c>
      <c r="BZ59" s="42">
        <v>16.721</v>
      </c>
      <c r="CA59" s="42">
        <v>17.342000000000002</v>
      </c>
      <c r="CB59" s="42">
        <v>17.936</v>
      </c>
      <c r="CC59" s="42">
        <v>18.502000000000002</v>
      </c>
      <c r="CD59" s="42">
        <v>19.038</v>
      </c>
      <c r="CE59" s="42">
        <v>19.543000000000003</v>
      </c>
      <c r="CF59" s="42">
        <v>20.016000000000002</v>
      </c>
      <c r="CG59" s="42">
        <v>20.456</v>
      </c>
      <c r="CH59" s="42">
        <v>20.861000000000001</v>
      </c>
      <c r="CI59" s="42">
        <v>21.229000000000003</v>
      </c>
      <c r="CJ59" s="42">
        <v>21.560000000000002</v>
      </c>
      <c r="CK59" s="42">
        <v>21.853000000000002</v>
      </c>
      <c r="CL59" s="42">
        <v>22.108000000000001</v>
      </c>
      <c r="CM59" s="42">
        <v>22.326000000000001</v>
      </c>
      <c r="CN59" s="42">
        <v>22.508000000000003</v>
      </c>
      <c r="CO59" s="42">
        <v>22.657</v>
      </c>
      <c r="CP59" s="42">
        <v>22.775000000000002</v>
      </c>
      <c r="CQ59" s="42">
        <v>22.866</v>
      </c>
      <c r="CR59" s="42">
        <v>22.934000000000001</v>
      </c>
      <c r="CS59" s="42">
        <v>22.983000000000001</v>
      </c>
      <c r="CT59" s="42">
        <v>23.018000000000001</v>
      </c>
      <c r="CU59" s="42">
        <v>23.041</v>
      </c>
      <c r="CV59" s="42">
        <v>23.056000000000001</v>
      </c>
      <c r="CW59" s="42">
        <v>23.066000000000003</v>
      </c>
      <c r="CX59" s="42">
        <v>23.072000000000003</v>
      </c>
      <c r="CY59" s="42">
        <v>23.076000000000001</v>
      </c>
      <c r="CZ59" s="42">
        <v>23.078000000000003</v>
      </c>
      <c r="DA59" s="42">
        <v>23.08</v>
      </c>
      <c r="DB59" s="41"/>
      <c r="DC59" s="41"/>
      <c r="DD59" s="41"/>
    </row>
    <row r="60" spans="1:108"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0.98799999999999999</v>
      </c>
      <c r="BI60" s="42">
        <v>1.962</v>
      </c>
      <c r="BJ60" s="42">
        <v>2.923</v>
      </c>
      <c r="BK60" s="42">
        <v>3.87</v>
      </c>
      <c r="BL60" s="42">
        <v>4.8010000000000002</v>
      </c>
      <c r="BM60" s="42">
        <v>5.7169999999999996</v>
      </c>
      <c r="BN60" s="42">
        <v>6.617</v>
      </c>
      <c r="BO60" s="42">
        <v>7.5</v>
      </c>
      <c r="BP60" s="42">
        <v>8.3650000000000002</v>
      </c>
      <c r="BQ60" s="42">
        <v>9.2119999999999997</v>
      </c>
      <c r="BR60" s="42">
        <v>10.041</v>
      </c>
      <c r="BS60" s="42">
        <v>10.852</v>
      </c>
      <c r="BT60" s="42">
        <v>11.641999999999999</v>
      </c>
      <c r="BU60" s="42">
        <v>12.411</v>
      </c>
      <c r="BV60" s="42">
        <v>13.158999999999999</v>
      </c>
      <c r="BW60" s="42">
        <v>13.885</v>
      </c>
      <c r="BX60" s="42">
        <v>14.587999999999999</v>
      </c>
      <c r="BY60" s="42">
        <v>15.266999999999999</v>
      </c>
      <c r="BZ60" s="42">
        <v>15.920999999999999</v>
      </c>
      <c r="CA60" s="42">
        <v>16.548999999999999</v>
      </c>
      <c r="CB60" s="42">
        <v>17.150000000000002</v>
      </c>
      <c r="CC60" s="42">
        <v>17.722000000000001</v>
      </c>
      <c r="CD60" s="42">
        <v>18.265000000000001</v>
      </c>
      <c r="CE60" s="42">
        <v>18.777000000000001</v>
      </c>
      <c r="CF60" s="42">
        <v>19.256</v>
      </c>
      <c r="CG60" s="42">
        <v>19.701000000000001</v>
      </c>
      <c r="CH60" s="42">
        <v>20.110000000000003</v>
      </c>
      <c r="CI60" s="42">
        <v>20.483000000000001</v>
      </c>
      <c r="CJ60" s="42">
        <v>20.818000000000001</v>
      </c>
      <c r="CK60" s="42">
        <v>21.115000000000002</v>
      </c>
      <c r="CL60" s="42">
        <v>21.373000000000001</v>
      </c>
      <c r="CM60" s="42">
        <v>21.593</v>
      </c>
      <c r="CN60" s="42">
        <v>21.777000000000001</v>
      </c>
      <c r="CO60" s="42">
        <v>21.927</v>
      </c>
      <c r="CP60" s="42">
        <v>22.046000000000003</v>
      </c>
      <c r="CQ60" s="42">
        <v>22.138000000000002</v>
      </c>
      <c r="CR60" s="42">
        <v>22.207000000000001</v>
      </c>
      <c r="CS60" s="42">
        <v>22.257000000000001</v>
      </c>
      <c r="CT60" s="42">
        <v>22.292000000000002</v>
      </c>
      <c r="CU60" s="42">
        <v>22.316000000000003</v>
      </c>
      <c r="CV60" s="42">
        <v>22.332000000000001</v>
      </c>
      <c r="CW60" s="42">
        <v>22.342000000000002</v>
      </c>
      <c r="CX60" s="42">
        <v>22.348000000000003</v>
      </c>
      <c r="CY60" s="42">
        <v>22.352</v>
      </c>
      <c r="CZ60" s="42">
        <v>22.354000000000003</v>
      </c>
      <c r="DA60" s="42">
        <v>22.356999999999999</v>
      </c>
      <c r="DB60" s="41"/>
      <c r="DC60" s="41"/>
      <c r="DD60" s="41"/>
    </row>
    <row r="61" spans="1:108"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0.98699999999999999</v>
      </c>
      <c r="BJ61" s="42">
        <v>1.96</v>
      </c>
      <c r="BK61" s="42">
        <v>2.919</v>
      </c>
      <c r="BL61" s="42">
        <v>3.8620000000000001</v>
      </c>
      <c r="BM61" s="42">
        <v>4.7889999999999997</v>
      </c>
      <c r="BN61" s="42">
        <v>5.7009999999999996</v>
      </c>
      <c r="BO61" s="42">
        <v>6.5949999999999998</v>
      </c>
      <c r="BP61" s="42">
        <v>7.4710000000000001</v>
      </c>
      <c r="BQ61" s="42">
        <v>8.3290000000000006</v>
      </c>
      <c r="BR61" s="42">
        <v>9.1669999999999998</v>
      </c>
      <c r="BS61" s="42">
        <v>9.99</v>
      </c>
      <c r="BT61" s="42">
        <v>10.79</v>
      </c>
      <c r="BU61" s="42">
        <v>11.568999999999999</v>
      </c>
      <c r="BV61" s="42">
        <v>12.325999999999999</v>
      </c>
      <c r="BW61" s="42">
        <v>13.061</v>
      </c>
      <c r="BX61" s="42">
        <v>13.773</v>
      </c>
      <c r="BY61" s="42">
        <v>14.461</v>
      </c>
      <c r="BZ61" s="42">
        <v>15.123999999999999</v>
      </c>
      <c r="CA61" s="42">
        <v>15.76</v>
      </c>
      <c r="CB61" s="42">
        <v>16.369</v>
      </c>
      <c r="CC61" s="42">
        <v>16.949000000000002</v>
      </c>
      <c r="CD61" s="42">
        <v>17.498000000000001</v>
      </c>
      <c r="CE61" s="42">
        <v>18.016000000000002</v>
      </c>
      <c r="CF61" s="42">
        <v>18.501000000000001</v>
      </c>
      <c r="CG61" s="42">
        <v>18.952000000000002</v>
      </c>
      <c r="CH61" s="42">
        <v>19.367000000000001</v>
      </c>
      <c r="CI61" s="42">
        <v>19.744</v>
      </c>
      <c r="CJ61" s="42">
        <v>20.083000000000002</v>
      </c>
      <c r="CK61" s="42">
        <v>20.383000000000003</v>
      </c>
      <c r="CL61" s="42">
        <v>20.644000000000002</v>
      </c>
      <c r="CM61" s="42">
        <v>20.867000000000001</v>
      </c>
      <c r="CN61" s="42">
        <v>21.054000000000002</v>
      </c>
      <c r="CO61" s="42">
        <v>21.206</v>
      </c>
      <c r="CP61" s="42">
        <v>21.327000000000002</v>
      </c>
      <c r="CQ61" s="42">
        <v>21.42</v>
      </c>
      <c r="CR61" s="42">
        <v>21.490000000000002</v>
      </c>
      <c r="CS61" s="42">
        <v>21.541</v>
      </c>
      <c r="CT61" s="42">
        <v>21.576000000000001</v>
      </c>
      <c r="CU61" s="42">
        <v>21.6</v>
      </c>
      <c r="CV61" s="42">
        <v>21.616</v>
      </c>
      <c r="CW61" s="42">
        <v>21.626000000000001</v>
      </c>
      <c r="CX61" s="42">
        <v>21.632000000000001</v>
      </c>
      <c r="CY61" s="42">
        <v>21.636000000000003</v>
      </c>
      <c r="CZ61" s="42">
        <v>21.638000000000002</v>
      </c>
      <c r="DA61" s="42">
        <v>21.638999999999999</v>
      </c>
      <c r="DB61" s="41"/>
      <c r="DC61" s="41"/>
      <c r="DD61" s="41"/>
    </row>
    <row r="62" spans="1:108"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0.98599999999999999</v>
      </c>
      <c r="BK62" s="42">
        <v>1.9570000000000001</v>
      </c>
      <c r="BL62" s="42">
        <v>2.9129999999999998</v>
      </c>
      <c r="BM62" s="42">
        <v>3.8530000000000002</v>
      </c>
      <c r="BN62" s="42">
        <v>4.7759999999999998</v>
      </c>
      <c r="BO62" s="42">
        <v>5.6820000000000004</v>
      </c>
      <c r="BP62" s="42">
        <v>6.57</v>
      </c>
      <c r="BQ62" s="42">
        <v>7.4390000000000001</v>
      </c>
      <c r="BR62" s="42">
        <v>8.2889999999999997</v>
      </c>
      <c r="BS62" s="42">
        <v>9.1219999999999999</v>
      </c>
      <c r="BT62" s="42">
        <v>9.9319999999999986</v>
      </c>
      <c r="BU62" s="42">
        <v>10.721</v>
      </c>
      <c r="BV62" s="42">
        <v>11.488999999999999</v>
      </c>
      <c r="BW62" s="42">
        <v>12.234</v>
      </c>
      <c r="BX62" s="42">
        <v>12.956</v>
      </c>
      <c r="BY62" s="42">
        <v>13.652999999999999</v>
      </c>
      <c r="BZ62" s="42">
        <v>14.324</v>
      </c>
      <c r="CA62" s="42">
        <v>14.968999999999999</v>
      </c>
      <c r="CB62" s="42">
        <v>15.586</v>
      </c>
      <c r="CC62" s="42">
        <v>16.173000000000002</v>
      </c>
      <c r="CD62" s="42">
        <v>16.73</v>
      </c>
      <c r="CE62" s="42">
        <v>17.255000000000003</v>
      </c>
      <c r="CF62" s="42">
        <v>17.747</v>
      </c>
      <c r="CG62" s="42">
        <v>18.204000000000001</v>
      </c>
      <c r="CH62" s="42">
        <v>18.624000000000002</v>
      </c>
      <c r="CI62" s="42">
        <v>19.007000000000001</v>
      </c>
      <c r="CJ62" s="42">
        <v>19.351000000000003</v>
      </c>
      <c r="CK62" s="42">
        <v>19.655000000000001</v>
      </c>
      <c r="CL62" s="42">
        <v>19.920000000000002</v>
      </c>
      <c r="CM62" s="42">
        <v>20.146000000000001</v>
      </c>
      <c r="CN62" s="42">
        <v>20.335000000000001</v>
      </c>
      <c r="CO62" s="42">
        <v>20.489000000000001</v>
      </c>
      <c r="CP62" s="42">
        <v>20.611000000000001</v>
      </c>
      <c r="CQ62" s="42">
        <v>20.706</v>
      </c>
      <c r="CR62" s="42">
        <v>20.777000000000001</v>
      </c>
      <c r="CS62" s="42">
        <v>20.828000000000003</v>
      </c>
      <c r="CT62" s="42">
        <v>20.864000000000001</v>
      </c>
      <c r="CU62" s="42">
        <v>20.888000000000002</v>
      </c>
      <c r="CV62" s="42">
        <v>20.904</v>
      </c>
      <c r="CW62" s="42">
        <v>20.914000000000001</v>
      </c>
      <c r="CX62" s="42">
        <v>20.92</v>
      </c>
      <c r="CY62" s="42">
        <v>20.923999999999999</v>
      </c>
      <c r="CZ62" s="42">
        <v>20.926000000000002</v>
      </c>
      <c r="DA62" s="42">
        <v>20.927</v>
      </c>
      <c r="DB62" s="41"/>
      <c r="DC62" s="41"/>
      <c r="DD62" s="41"/>
    </row>
    <row r="63" spans="1:108"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0.98499999999999999</v>
      </c>
      <c r="BL63" s="42">
        <v>1.9550000000000001</v>
      </c>
      <c r="BM63" s="42">
        <v>2.9079999999999999</v>
      </c>
      <c r="BN63" s="42">
        <v>3.8439999999999999</v>
      </c>
      <c r="BO63" s="42">
        <v>4.7629999999999999</v>
      </c>
      <c r="BP63" s="42">
        <v>5.6630000000000003</v>
      </c>
      <c r="BQ63" s="42">
        <v>6.5449999999999999</v>
      </c>
      <c r="BR63" s="42">
        <v>7.407</v>
      </c>
      <c r="BS63" s="42">
        <v>8.2530000000000001</v>
      </c>
      <c r="BT63" s="42">
        <v>9.0749999999999993</v>
      </c>
      <c r="BU63" s="42">
        <v>9.875</v>
      </c>
      <c r="BV63" s="42">
        <v>10.652999999999999</v>
      </c>
      <c r="BW63" s="42">
        <v>11.408999999999999</v>
      </c>
      <c r="BX63" s="42">
        <v>12.141</v>
      </c>
      <c r="BY63" s="42">
        <v>12.847999999999999</v>
      </c>
      <c r="BZ63" s="42">
        <v>13.529</v>
      </c>
      <c r="CA63" s="42">
        <v>14.183</v>
      </c>
      <c r="CB63" s="42">
        <v>14.808999999999999</v>
      </c>
      <c r="CC63" s="42">
        <v>15.404999999999999</v>
      </c>
      <c r="CD63" s="42">
        <v>15.969999999999999</v>
      </c>
      <c r="CE63" s="42">
        <v>16.502000000000002</v>
      </c>
      <c r="CF63" s="42">
        <v>17.001000000000001</v>
      </c>
      <c r="CG63" s="42">
        <v>17.464000000000002</v>
      </c>
      <c r="CH63" s="42">
        <v>17.89</v>
      </c>
      <c r="CI63" s="42">
        <v>18.278000000000002</v>
      </c>
      <c r="CJ63" s="42">
        <v>18.627000000000002</v>
      </c>
      <c r="CK63" s="42">
        <v>18.936</v>
      </c>
      <c r="CL63" s="42">
        <v>19.205000000000002</v>
      </c>
      <c r="CM63" s="42">
        <v>19.434000000000001</v>
      </c>
      <c r="CN63" s="42">
        <v>19.626000000000001</v>
      </c>
      <c r="CO63" s="42">
        <v>19.783000000000001</v>
      </c>
      <c r="CP63" s="42">
        <v>19.907</v>
      </c>
      <c r="CQ63" s="42">
        <v>20.003</v>
      </c>
      <c r="CR63" s="42">
        <v>20.075000000000003</v>
      </c>
      <c r="CS63" s="42">
        <v>20.127000000000002</v>
      </c>
      <c r="CT63" s="42">
        <v>20.163</v>
      </c>
      <c r="CU63" s="42">
        <v>20.188000000000002</v>
      </c>
      <c r="CV63" s="42">
        <v>20.204000000000001</v>
      </c>
      <c r="CW63" s="42">
        <v>20.214000000000002</v>
      </c>
      <c r="CX63" s="42">
        <v>20.221</v>
      </c>
      <c r="CY63" s="42">
        <v>20.225000000000001</v>
      </c>
      <c r="CZ63" s="42">
        <v>20.228000000000002</v>
      </c>
      <c r="DA63" s="42">
        <v>20.224</v>
      </c>
      <c r="DB63" s="41"/>
      <c r="DC63" s="41"/>
      <c r="DD63" s="41"/>
    </row>
    <row r="64" spans="1:108"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0.98399999999999999</v>
      </c>
      <c r="BM64" s="42">
        <v>1.952</v>
      </c>
      <c r="BN64" s="42">
        <v>2.9020000000000001</v>
      </c>
      <c r="BO64" s="42">
        <v>3.835</v>
      </c>
      <c r="BP64" s="42">
        <v>4.7489999999999997</v>
      </c>
      <c r="BQ64" s="42">
        <v>5.6440000000000001</v>
      </c>
      <c r="BR64" s="42">
        <v>6.5190000000000001</v>
      </c>
      <c r="BS64" s="42">
        <v>7.3760000000000003</v>
      </c>
      <c r="BT64" s="42">
        <v>8.2099999999999991</v>
      </c>
      <c r="BU64" s="42">
        <v>9.0229999999999997</v>
      </c>
      <c r="BV64" s="42">
        <v>9.8129999999999988</v>
      </c>
      <c r="BW64" s="42">
        <v>10.58</v>
      </c>
      <c r="BX64" s="42">
        <v>11.322999999999999</v>
      </c>
      <c r="BY64" s="42">
        <v>12.040999999999999</v>
      </c>
      <c r="BZ64" s="42">
        <v>12.731999999999999</v>
      </c>
      <c r="CA64" s="42">
        <v>13.395999999999999</v>
      </c>
      <c r="CB64" s="42">
        <v>14.030999999999999</v>
      </c>
      <c r="CC64" s="42">
        <v>14.635999999999999</v>
      </c>
      <c r="CD64" s="42">
        <v>15.209</v>
      </c>
      <c r="CE64" s="42">
        <v>15.748999999999999</v>
      </c>
      <c r="CF64" s="42">
        <v>16.255000000000003</v>
      </c>
      <c r="CG64" s="42">
        <v>16.725000000000001</v>
      </c>
      <c r="CH64" s="42">
        <v>17.158000000000001</v>
      </c>
      <c r="CI64" s="42">
        <v>17.552</v>
      </c>
      <c r="CJ64" s="42">
        <v>17.906000000000002</v>
      </c>
      <c r="CK64" s="42">
        <v>18.219000000000001</v>
      </c>
      <c r="CL64" s="42">
        <v>18.492000000000001</v>
      </c>
      <c r="CM64" s="42">
        <v>18.725000000000001</v>
      </c>
      <c r="CN64" s="42">
        <v>18.920000000000002</v>
      </c>
      <c r="CO64" s="42">
        <v>19.079000000000001</v>
      </c>
      <c r="CP64" s="42">
        <v>19.205000000000002</v>
      </c>
      <c r="CQ64" s="42">
        <v>19.302</v>
      </c>
      <c r="CR64" s="42">
        <v>19.375</v>
      </c>
      <c r="CS64" s="42">
        <v>19.428000000000001</v>
      </c>
      <c r="CT64" s="42">
        <v>19.465</v>
      </c>
      <c r="CU64" s="42">
        <v>19.490000000000002</v>
      </c>
      <c r="CV64" s="42">
        <v>19.507000000000001</v>
      </c>
      <c r="CW64" s="42">
        <v>19.518000000000001</v>
      </c>
      <c r="CX64" s="42">
        <v>19.525000000000002</v>
      </c>
      <c r="CY64" s="42">
        <v>19.529</v>
      </c>
      <c r="CZ64" s="42">
        <v>19.532</v>
      </c>
      <c r="DA64" s="42">
        <v>19.53</v>
      </c>
      <c r="DB64" s="41"/>
      <c r="DC64" s="41"/>
      <c r="DD64" s="41"/>
    </row>
    <row r="65" spans="1:108"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0.98299999999999998</v>
      </c>
      <c r="BN65" s="42">
        <v>1.9490000000000001</v>
      </c>
      <c r="BO65" s="42">
        <v>2.8969999999999998</v>
      </c>
      <c r="BP65" s="42">
        <v>3.8250000000000002</v>
      </c>
      <c r="BQ65" s="42">
        <v>4.7350000000000003</v>
      </c>
      <c r="BR65" s="42">
        <v>5.6239999999999997</v>
      </c>
      <c r="BS65" s="42">
        <v>6.4960000000000004</v>
      </c>
      <c r="BT65" s="42">
        <v>7.3440000000000003</v>
      </c>
      <c r="BU65" s="42">
        <v>8.17</v>
      </c>
      <c r="BV65" s="42">
        <v>8.972999999999999</v>
      </c>
      <c r="BW65" s="42">
        <v>9.7519999999999989</v>
      </c>
      <c r="BX65" s="42">
        <v>10.507</v>
      </c>
      <c r="BY65" s="42">
        <v>11.235999999999999</v>
      </c>
      <c r="BZ65" s="42">
        <v>11.937999999999999</v>
      </c>
      <c r="CA65" s="42">
        <v>12.612</v>
      </c>
      <c r="CB65" s="42">
        <v>13.257</v>
      </c>
      <c r="CC65" s="42">
        <v>13.870999999999999</v>
      </c>
      <c r="CD65" s="42">
        <v>14.452999999999999</v>
      </c>
      <c r="CE65" s="42">
        <v>15.001999999999999</v>
      </c>
      <c r="CF65" s="42">
        <v>15.516</v>
      </c>
      <c r="CG65" s="42">
        <v>15.994</v>
      </c>
      <c r="CH65" s="42">
        <v>16.434000000000001</v>
      </c>
      <c r="CI65" s="42">
        <v>16.834</v>
      </c>
      <c r="CJ65" s="42">
        <v>17.194000000000003</v>
      </c>
      <c r="CK65" s="42">
        <v>17.512</v>
      </c>
      <c r="CL65" s="42">
        <v>17.789000000000001</v>
      </c>
      <c r="CM65" s="42">
        <v>18.026</v>
      </c>
      <c r="CN65" s="42">
        <v>18.224</v>
      </c>
      <c r="CO65" s="42">
        <v>18.385000000000002</v>
      </c>
      <c r="CP65" s="42">
        <v>18.513000000000002</v>
      </c>
      <c r="CQ65" s="42">
        <v>18.612000000000002</v>
      </c>
      <c r="CR65" s="42">
        <v>18.686</v>
      </c>
      <c r="CS65" s="42">
        <v>18.740000000000002</v>
      </c>
      <c r="CT65" s="42">
        <v>18.777000000000001</v>
      </c>
      <c r="CU65" s="42">
        <v>18.802</v>
      </c>
      <c r="CV65" s="42">
        <v>18.819000000000003</v>
      </c>
      <c r="CW65" s="42">
        <v>18.830000000000002</v>
      </c>
      <c r="CX65" s="42">
        <v>18.837</v>
      </c>
      <c r="CY65" s="42">
        <v>18.841000000000001</v>
      </c>
      <c r="CZ65" s="42">
        <v>18.844000000000001</v>
      </c>
      <c r="DA65" s="42">
        <v>18.844000000000001</v>
      </c>
      <c r="DB65" s="41"/>
      <c r="DC65" s="41"/>
      <c r="DD65" s="41"/>
    </row>
    <row r="66" spans="1:108"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0.98199999999999998</v>
      </c>
      <c r="BO66" s="42">
        <v>1.946</v>
      </c>
      <c r="BP66" s="42">
        <v>2.891</v>
      </c>
      <c r="BQ66" s="42">
        <v>3.8159999999999998</v>
      </c>
      <c r="BR66" s="42">
        <v>4.72</v>
      </c>
      <c r="BS66" s="42">
        <v>5.6060000000000008</v>
      </c>
      <c r="BT66" s="42">
        <v>6.468</v>
      </c>
      <c r="BU66" s="42">
        <v>7.3080000000000007</v>
      </c>
      <c r="BV66" s="42">
        <v>8.125</v>
      </c>
      <c r="BW66" s="42">
        <v>8.9179999999999993</v>
      </c>
      <c r="BX66" s="42">
        <v>9.6859999999999999</v>
      </c>
      <c r="BY66" s="42">
        <v>10.427999999999999</v>
      </c>
      <c r="BZ66" s="42">
        <v>11.141999999999999</v>
      </c>
      <c r="CA66" s="42">
        <v>11.827999999999999</v>
      </c>
      <c r="CB66" s="42">
        <v>12.484</v>
      </c>
      <c r="CC66" s="42">
        <v>13.109</v>
      </c>
      <c r="CD66" s="42">
        <v>13.700999999999999</v>
      </c>
      <c r="CE66" s="42">
        <v>14.26</v>
      </c>
      <c r="CF66" s="42">
        <v>14.782999999999999</v>
      </c>
      <c r="CG66" s="42">
        <v>15.269</v>
      </c>
      <c r="CH66" s="42">
        <v>15.715999999999999</v>
      </c>
      <c r="CI66" s="42">
        <v>16.123000000000001</v>
      </c>
      <c r="CJ66" s="42">
        <v>16.489000000000001</v>
      </c>
      <c r="CK66" s="42">
        <v>16.813000000000002</v>
      </c>
      <c r="CL66" s="42">
        <v>17.095000000000002</v>
      </c>
      <c r="CM66" s="42">
        <v>17.336000000000002</v>
      </c>
      <c r="CN66" s="42">
        <v>17.537000000000003</v>
      </c>
      <c r="CO66" s="42">
        <v>17.701000000000001</v>
      </c>
      <c r="CP66" s="42">
        <v>17.831</v>
      </c>
      <c r="CQ66" s="42">
        <v>17.932000000000002</v>
      </c>
      <c r="CR66" s="42">
        <v>18.007000000000001</v>
      </c>
      <c r="CS66" s="42">
        <v>18.061</v>
      </c>
      <c r="CT66" s="42">
        <v>18.099</v>
      </c>
      <c r="CU66" s="42">
        <v>18.125</v>
      </c>
      <c r="CV66" s="42">
        <v>18.141999999999999</v>
      </c>
      <c r="CW66" s="42">
        <v>18.153000000000002</v>
      </c>
      <c r="CX66" s="42">
        <v>18.16</v>
      </c>
      <c r="CY66" s="42">
        <v>18.164000000000001</v>
      </c>
      <c r="CZ66" s="42">
        <v>18.167000000000002</v>
      </c>
      <c r="DA66" s="42">
        <v>18.167000000000002</v>
      </c>
      <c r="DB66" s="41"/>
      <c r="DC66" s="41"/>
      <c r="DD66" s="41"/>
    </row>
    <row r="67" spans="1:108"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0.98099999999999998</v>
      </c>
      <c r="BP67" s="42">
        <v>1.9430000000000001</v>
      </c>
      <c r="BQ67" s="42">
        <v>2.8839999999999999</v>
      </c>
      <c r="BR67" s="42">
        <v>3.8050000000000002</v>
      </c>
      <c r="BS67" s="42">
        <v>4.7070000000000007</v>
      </c>
      <c r="BT67" s="42">
        <v>5.585</v>
      </c>
      <c r="BU67" s="42">
        <v>6.44</v>
      </c>
      <c r="BV67" s="42">
        <v>7.2709999999999999</v>
      </c>
      <c r="BW67" s="42">
        <v>8.0779999999999994</v>
      </c>
      <c r="BX67" s="42">
        <v>8.86</v>
      </c>
      <c r="BY67" s="42">
        <v>9.6150000000000002</v>
      </c>
      <c r="BZ67" s="42">
        <v>10.341999999999999</v>
      </c>
      <c r="CA67" s="42">
        <v>11.04</v>
      </c>
      <c r="CB67" s="42">
        <v>11.708</v>
      </c>
      <c r="CC67" s="42">
        <v>12.343999999999999</v>
      </c>
      <c r="CD67" s="42">
        <v>12.946999999999999</v>
      </c>
      <c r="CE67" s="42">
        <v>13.516</v>
      </c>
      <c r="CF67" s="42">
        <v>14.048999999999999</v>
      </c>
      <c r="CG67" s="42">
        <v>14.543999999999999</v>
      </c>
      <c r="CH67" s="42">
        <v>14.998999999999999</v>
      </c>
      <c r="CI67" s="42">
        <v>15.413</v>
      </c>
      <c r="CJ67" s="42">
        <v>15.786</v>
      </c>
      <c r="CK67" s="42">
        <v>16.116</v>
      </c>
      <c r="CL67" s="42">
        <v>16.403000000000002</v>
      </c>
      <c r="CM67" s="42">
        <v>16.648</v>
      </c>
      <c r="CN67" s="42">
        <v>16.853000000000002</v>
      </c>
      <c r="CO67" s="42">
        <v>17.02</v>
      </c>
      <c r="CP67" s="42">
        <v>17.153000000000002</v>
      </c>
      <c r="CQ67" s="42">
        <v>17.255000000000003</v>
      </c>
      <c r="CR67" s="42">
        <v>17.331</v>
      </c>
      <c r="CS67" s="42">
        <v>17.386000000000003</v>
      </c>
      <c r="CT67" s="42">
        <v>17.425000000000001</v>
      </c>
      <c r="CU67" s="42">
        <v>17.451000000000001</v>
      </c>
      <c r="CV67" s="42">
        <v>17.468</v>
      </c>
      <c r="CW67" s="42">
        <v>17.479000000000003</v>
      </c>
      <c r="CX67" s="42">
        <v>17.486000000000001</v>
      </c>
      <c r="CY67" s="42">
        <v>17.490000000000002</v>
      </c>
      <c r="CZ67" s="42">
        <v>17.493000000000002</v>
      </c>
      <c r="DA67" s="42">
        <v>17.494</v>
      </c>
      <c r="DB67" s="41"/>
      <c r="DC67" s="41"/>
      <c r="DD67" s="41"/>
    </row>
    <row r="68" spans="1:108"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v>
      </c>
      <c r="BQ68" s="42">
        <v>1.9390000000000001</v>
      </c>
      <c r="BR68" s="42">
        <v>2.8780000000000001</v>
      </c>
      <c r="BS68" s="42">
        <v>3.7959999999999998</v>
      </c>
      <c r="BT68" s="42">
        <v>4.6900000000000004</v>
      </c>
      <c r="BU68" s="42">
        <v>5.5609999999999999</v>
      </c>
      <c r="BV68" s="42">
        <v>6.4080000000000004</v>
      </c>
      <c r="BW68" s="42">
        <v>7.23</v>
      </c>
      <c r="BX68" s="42">
        <v>8.0269999999999992</v>
      </c>
      <c r="BY68" s="42">
        <v>8.7969999999999988</v>
      </c>
      <c r="BZ68" s="42">
        <v>9.5380000000000003</v>
      </c>
      <c r="CA68" s="42">
        <v>10.25</v>
      </c>
      <c r="CB68" s="42">
        <v>10.930999999999999</v>
      </c>
      <c r="CC68" s="42">
        <v>11.578999999999999</v>
      </c>
      <c r="CD68" s="42">
        <v>12.193999999999999</v>
      </c>
      <c r="CE68" s="42">
        <v>12.773999999999999</v>
      </c>
      <c r="CF68" s="42">
        <v>13.317</v>
      </c>
      <c r="CG68" s="42">
        <v>13.821</v>
      </c>
      <c r="CH68" s="42">
        <v>14.285</v>
      </c>
      <c r="CI68" s="42">
        <v>14.706999999999999</v>
      </c>
      <c r="CJ68" s="42">
        <v>15.087</v>
      </c>
      <c r="CK68" s="42">
        <v>15.423</v>
      </c>
      <c r="CL68" s="42">
        <v>15.715</v>
      </c>
      <c r="CM68" s="42">
        <v>15.965</v>
      </c>
      <c r="CN68" s="42">
        <v>16.173999999999999</v>
      </c>
      <c r="CO68" s="42">
        <v>16.344000000000001</v>
      </c>
      <c r="CP68" s="42">
        <v>16.479000000000003</v>
      </c>
      <c r="CQ68" s="42">
        <v>16.583000000000002</v>
      </c>
      <c r="CR68" s="42">
        <v>16.661000000000001</v>
      </c>
      <c r="CS68" s="42">
        <v>16.717000000000002</v>
      </c>
      <c r="CT68" s="42">
        <v>16.756</v>
      </c>
      <c r="CU68" s="42">
        <v>16.783000000000001</v>
      </c>
      <c r="CV68" s="42">
        <v>16.801000000000002</v>
      </c>
      <c r="CW68" s="42">
        <v>16.812000000000001</v>
      </c>
      <c r="CX68" s="42">
        <v>16.819000000000003</v>
      </c>
      <c r="CY68" s="42">
        <v>16.823</v>
      </c>
      <c r="CZ68" s="42">
        <v>16.826000000000001</v>
      </c>
      <c r="DA68" s="42">
        <v>16.827000000000002</v>
      </c>
      <c r="DB68" s="41"/>
      <c r="DC68" s="41"/>
      <c r="DD68" s="41"/>
    </row>
    <row r="69" spans="1:108"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0.97899999999999998</v>
      </c>
      <c r="BR69" s="42">
        <v>1.9370000000000001</v>
      </c>
      <c r="BS69" s="42">
        <v>2.8740000000000001</v>
      </c>
      <c r="BT69" s="42">
        <v>3.7869999999999999</v>
      </c>
      <c r="BU69" s="42">
        <v>4.6760000000000002</v>
      </c>
      <c r="BV69" s="42">
        <v>5.5410000000000004</v>
      </c>
      <c r="BW69" s="42">
        <v>6.38</v>
      </c>
      <c r="BX69" s="42">
        <v>7.1930000000000005</v>
      </c>
      <c r="BY69" s="42">
        <v>7.9780000000000006</v>
      </c>
      <c r="BZ69" s="42">
        <v>8.734</v>
      </c>
      <c r="CA69" s="42">
        <v>9.4599999999999991</v>
      </c>
      <c r="CB69" s="42">
        <v>10.154999999999999</v>
      </c>
      <c r="CC69" s="42">
        <v>10.817</v>
      </c>
      <c r="CD69" s="42">
        <v>11.443999999999999</v>
      </c>
      <c r="CE69" s="42">
        <v>12.035</v>
      </c>
      <c r="CF69" s="42">
        <v>12.588999999999999</v>
      </c>
      <c r="CG69" s="42">
        <v>13.103999999999999</v>
      </c>
      <c r="CH69" s="42">
        <v>13.577</v>
      </c>
      <c r="CI69" s="42">
        <v>14.007999999999999</v>
      </c>
      <c r="CJ69" s="42">
        <v>14.395</v>
      </c>
      <c r="CK69" s="42">
        <v>14.738</v>
      </c>
      <c r="CL69" s="42">
        <v>15.036</v>
      </c>
      <c r="CM69" s="42">
        <v>15.290999999999999</v>
      </c>
      <c r="CN69" s="42">
        <v>15.504</v>
      </c>
      <c r="CO69" s="42">
        <v>15.677999999999999</v>
      </c>
      <c r="CP69" s="42">
        <v>15.815999999999999</v>
      </c>
      <c r="CQ69" s="42">
        <v>15.921999999999999</v>
      </c>
      <c r="CR69" s="42">
        <v>16.002000000000002</v>
      </c>
      <c r="CS69" s="42">
        <v>16.060000000000002</v>
      </c>
      <c r="CT69" s="42">
        <v>16.100000000000001</v>
      </c>
      <c r="CU69" s="42">
        <v>16.127000000000002</v>
      </c>
      <c r="CV69" s="42">
        <v>16.145</v>
      </c>
      <c r="CW69" s="42">
        <v>16.157</v>
      </c>
      <c r="CX69" s="42">
        <v>16.164000000000001</v>
      </c>
      <c r="CY69" s="42">
        <v>16.168000000000003</v>
      </c>
      <c r="CZ69" s="42">
        <v>16.171000000000003</v>
      </c>
      <c r="DA69" s="42">
        <v>16.172999999999998</v>
      </c>
      <c r="DB69" s="41"/>
      <c r="DC69" s="41"/>
      <c r="DD69" s="41"/>
    </row>
    <row r="70" spans="1:108"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0.97799999999999998</v>
      </c>
      <c r="BS70" s="42">
        <v>1.9339999999999999</v>
      </c>
      <c r="BT70" s="42">
        <v>2.8660000000000001</v>
      </c>
      <c r="BU70" s="42">
        <v>3.774</v>
      </c>
      <c r="BV70" s="42">
        <v>4.657</v>
      </c>
      <c r="BW70" s="42">
        <v>5.5140000000000002</v>
      </c>
      <c r="BX70" s="42">
        <v>6.3440000000000003</v>
      </c>
      <c r="BY70" s="42">
        <v>7.1459999999999999</v>
      </c>
      <c r="BZ70" s="42">
        <v>7.9190000000000005</v>
      </c>
      <c r="CA70" s="42">
        <v>8.6609999999999996</v>
      </c>
      <c r="CB70" s="42">
        <v>9.3709999999999987</v>
      </c>
      <c r="CC70" s="42">
        <v>10.046999999999999</v>
      </c>
      <c r="CD70" s="42">
        <v>10.687999999999999</v>
      </c>
      <c r="CE70" s="42">
        <v>11.292</v>
      </c>
      <c r="CF70" s="42">
        <v>11.857999999999999</v>
      </c>
      <c r="CG70" s="42">
        <v>12.382999999999999</v>
      </c>
      <c r="CH70" s="42">
        <v>12.866</v>
      </c>
      <c r="CI70" s="42">
        <v>13.305999999999999</v>
      </c>
      <c r="CJ70" s="42">
        <v>13.702</v>
      </c>
      <c r="CK70" s="42">
        <v>14.052</v>
      </c>
      <c r="CL70" s="42">
        <v>14.356999999999999</v>
      </c>
      <c r="CM70" s="42">
        <v>14.616999999999999</v>
      </c>
      <c r="CN70" s="42">
        <v>14.834999999999999</v>
      </c>
      <c r="CO70" s="42">
        <v>15.013</v>
      </c>
      <c r="CP70" s="42">
        <v>15.154</v>
      </c>
      <c r="CQ70" s="42">
        <v>15.263</v>
      </c>
      <c r="CR70" s="42">
        <v>15.343999999999999</v>
      </c>
      <c r="CS70" s="42">
        <v>15.402999999999999</v>
      </c>
      <c r="CT70" s="42">
        <v>15.443999999999999</v>
      </c>
      <c r="CU70" s="42">
        <v>15.472</v>
      </c>
      <c r="CV70" s="42">
        <v>15.49</v>
      </c>
      <c r="CW70" s="42">
        <v>15.501999999999999</v>
      </c>
      <c r="CX70" s="42">
        <v>15.508999999999999</v>
      </c>
      <c r="CY70" s="42">
        <v>15.513</v>
      </c>
      <c r="CZ70" s="42">
        <v>15.516</v>
      </c>
      <c r="DA70" s="42">
        <v>15.516999999999999</v>
      </c>
      <c r="DB70" s="41"/>
      <c r="DC70" s="41"/>
      <c r="DD70" s="41"/>
    </row>
    <row r="71" spans="1:108"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0.97699999999999998</v>
      </c>
      <c r="BT71" s="42">
        <v>1.93</v>
      </c>
      <c r="BU71" s="42">
        <v>2.859</v>
      </c>
      <c r="BV71" s="42">
        <v>3.762</v>
      </c>
      <c r="BW71" s="42">
        <v>4.6390000000000002</v>
      </c>
      <c r="BX71" s="42">
        <v>5.4880000000000004</v>
      </c>
      <c r="BY71" s="42">
        <v>6.3080000000000007</v>
      </c>
      <c r="BZ71" s="42">
        <v>7.0980000000000008</v>
      </c>
      <c r="CA71" s="42">
        <v>7.8570000000000002</v>
      </c>
      <c r="CB71" s="42">
        <v>8.5830000000000002</v>
      </c>
      <c r="CC71" s="42">
        <v>9.2739999999999991</v>
      </c>
      <c r="CD71" s="42">
        <v>9.9290000000000003</v>
      </c>
      <c r="CE71" s="42">
        <v>10.546999999999999</v>
      </c>
      <c r="CF71" s="42">
        <v>11.125</v>
      </c>
      <c r="CG71" s="42">
        <v>11.661999999999999</v>
      </c>
      <c r="CH71" s="42">
        <v>12.155999999999999</v>
      </c>
      <c r="CI71" s="42">
        <v>12.606</v>
      </c>
      <c r="CJ71" s="42">
        <v>13.010999999999999</v>
      </c>
      <c r="CK71" s="42">
        <v>13.369</v>
      </c>
      <c r="CL71" s="42">
        <v>13.680999999999999</v>
      </c>
      <c r="CM71" s="42">
        <v>13.946999999999999</v>
      </c>
      <c r="CN71" s="42">
        <v>14.17</v>
      </c>
      <c r="CO71" s="42">
        <v>14.352</v>
      </c>
      <c r="CP71" s="42">
        <v>14.495999999999999</v>
      </c>
      <c r="CQ71" s="42">
        <v>14.606999999999999</v>
      </c>
      <c r="CR71" s="42">
        <v>14.69</v>
      </c>
      <c r="CS71" s="42">
        <v>14.75</v>
      </c>
      <c r="CT71" s="42">
        <v>14.792</v>
      </c>
      <c r="CU71" s="42">
        <v>14.82</v>
      </c>
      <c r="CV71" s="42">
        <v>14.838999999999999</v>
      </c>
      <c r="CW71" s="42">
        <v>14.850999999999999</v>
      </c>
      <c r="CX71" s="42">
        <v>14.857999999999999</v>
      </c>
      <c r="CY71" s="42">
        <v>14.863</v>
      </c>
      <c r="CZ71" s="42">
        <v>14.866</v>
      </c>
      <c r="DA71" s="42">
        <v>14.867000000000001</v>
      </c>
      <c r="DB71" s="41"/>
      <c r="DC71" s="41"/>
      <c r="DD71" s="41"/>
    </row>
    <row r="72" spans="1:108"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0.97599999999999998</v>
      </c>
      <c r="BU72" s="42">
        <v>1.9269999999999998</v>
      </c>
      <c r="BV72" s="42">
        <v>2.8519999999999999</v>
      </c>
      <c r="BW72" s="42">
        <v>3.7490000000000001</v>
      </c>
      <c r="BX72" s="42">
        <v>4.6180000000000003</v>
      </c>
      <c r="BY72" s="42">
        <v>5.4580000000000002</v>
      </c>
      <c r="BZ72" s="42">
        <v>6.2670000000000003</v>
      </c>
      <c r="CA72" s="42">
        <v>7.0440000000000005</v>
      </c>
      <c r="CB72" s="42">
        <v>7.7869999999999999</v>
      </c>
      <c r="CC72" s="42">
        <v>8.4939999999999998</v>
      </c>
      <c r="CD72" s="42">
        <v>9.1649999999999991</v>
      </c>
      <c r="CE72" s="42">
        <v>9.7969999999999988</v>
      </c>
      <c r="CF72" s="42">
        <v>10.388999999999999</v>
      </c>
      <c r="CG72" s="42">
        <v>10.939</v>
      </c>
      <c r="CH72" s="42">
        <v>11.445</v>
      </c>
      <c r="CI72" s="42">
        <v>11.905999999999999</v>
      </c>
      <c r="CJ72" s="42">
        <v>12.32</v>
      </c>
      <c r="CK72" s="42">
        <v>12.686999999999999</v>
      </c>
      <c r="CL72" s="42">
        <v>13.006</v>
      </c>
      <c r="CM72" s="42">
        <v>13.277999999999999</v>
      </c>
      <c r="CN72" s="42">
        <v>13.506</v>
      </c>
      <c r="CO72" s="42">
        <v>13.692</v>
      </c>
      <c r="CP72" s="42">
        <v>13.838999999999999</v>
      </c>
      <c r="CQ72" s="42">
        <v>13.952999999999999</v>
      </c>
      <c r="CR72" s="42">
        <v>14.038</v>
      </c>
      <c r="CS72" s="42">
        <v>14.1</v>
      </c>
      <c r="CT72" s="42">
        <v>14.142999999999999</v>
      </c>
      <c r="CU72" s="42">
        <v>14.171999999999999</v>
      </c>
      <c r="CV72" s="42">
        <v>14.190999999999999</v>
      </c>
      <c r="CW72" s="42">
        <v>14.202999999999999</v>
      </c>
      <c r="CX72" s="42">
        <v>14.211</v>
      </c>
      <c r="CY72" s="42">
        <v>14.215999999999999</v>
      </c>
      <c r="CZ72" s="42">
        <v>14.218999999999999</v>
      </c>
      <c r="DA72" s="42">
        <v>14.22</v>
      </c>
      <c r="DB72" s="41"/>
      <c r="DC72" s="41"/>
      <c r="DD72" s="41"/>
    </row>
    <row r="73" spans="1:108"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0.97499999999999998</v>
      </c>
      <c r="BV73" s="42">
        <v>1.9229999999999998</v>
      </c>
      <c r="BW73" s="42">
        <v>2.843</v>
      </c>
      <c r="BX73" s="42">
        <v>3.734</v>
      </c>
      <c r="BY73" s="42">
        <v>4.5950000000000006</v>
      </c>
      <c r="BZ73" s="42">
        <v>5.4240000000000004</v>
      </c>
      <c r="CA73" s="42">
        <v>6.2200000000000006</v>
      </c>
      <c r="CB73" s="42">
        <v>6.9820000000000002</v>
      </c>
      <c r="CC73" s="42">
        <v>7.7070000000000007</v>
      </c>
      <c r="CD73" s="42">
        <v>8.3949999999999996</v>
      </c>
      <c r="CE73" s="42">
        <v>9.0429999999999993</v>
      </c>
      <c r="CF73" s="42">
        <v>9.6499999999999986</v>
      </c>
      <c r="CG73" s="42">
        <v>10.213999999999999</v>
      </c>
      <c r="CH73" s="42">
        <v>10.732999999999999</v>
      </c>
      <c r="CI73" s="42">
        <v>11.205</v>
      </c>
      <c r="CJ73" s="42">
        <v>11.629999999999999</v>
      </c>
      <c r="CK73" s="42">
        <v>12.006</v>
      </c>
      <c r="CL73" s="42">
        <v>12.333</v>
      </c>
      <c r="CM73" s="42">
        <v>12.612</v>
      </c>
      <c r="CN73" s="42">
        <v>12.844999999999999</v>
      </c>
      <c r="CO73" s="42">
        <v>13.036</v>
      </c>
      <c r="CP73" s="42">
        <v>13.186999999999999</v>
      </c>
      <c r="CQ73" s="42">
        <v>13.304</v>
      </c>
      <c r="CR73" s="42">
        <v>13.391</v>
      </c>
      <c r="CS73" s="42">
        <v>13.453999999999999</v>
      </c>
      <c r="CT73" s="42">
        <v>13.497999999999999</v>
      </c>
      <c r="CU73" s="42">
        <v>13.527999999999999</v>
      </c>
      <c r="CV73" s="42">
        <v>13.548</v>
      </c>
      <c r="CW73" s="42">
        <v>13.561</v>
      </c>
      <c r="CX73" s="42">
        <v>13.568999999999999</v>
      </c>
      <c r="CY73" s="42">
        <v>13.574</v>
      </c>
      <c r="CZ73" s="42">
        <v>13.577</v>
      </c>
      <c r="DA73" s="42">
        <v>13.574999999999999</v>
      </c>
      <c r="DB73" s="41"/>
      <c r="DC73" s="41"/>
      <c r="DD73" s="41"/>
    </row>
    <row r="74" spans="1:108"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0.97299999999999998</v>
      </c>
      <c r="BW74" s="42">
        <v>1.9169999999999998</v>
      </c>
      <c r="BX74" s="42">
        <v>2.8319999999999999</v>
      </c>
      <c r="BY74" s="42">
        <v>3.7159999999999997</v>
      </c>
      <c r="BZ74" s="42">
        <v>4.5670000000000002</v>
      </c>
      <c r="CA74" s="42">
        <v>5.3840000000000003</v>
      </c>
      <c r="CB74" s="42">
        <v>6.1660000000000004</v>
      </c>
      <c r="CC74" s="42">
        <v>6.9110000000000005</v>
      </c>
      <c r="CD74" s="42">
        <v>7.617</v>
      </c>
      <c r="CE74" s="42">
        <v>8.282</v>
      </c>
      <c r="CF74" s="42">
        <v>8.9049999999999994</v>
      </c>
      <c r="CG74" s="42">
        <v>9.484</v>
      </c>
      <c r="CH74" s="42">
        <v>10.016999999999999</v>
      </c>
      <c r="CI74" s="42">
        <v>10.501999999999999</v>
      </c>
      <c r="CJ74" s="42">
        <v>10.937999999999999</v>
      </c>
      <c r="CK74" s="42">
        <v>11.324</v>
      </c>
      <c r="CL74" s="42">
        <v>11.66</v>
      </c>
      <c r="CM74" s="42">
        <v>11.946999999999999</v>
      </c>
      <c r="CN74" s="42">
        <v>12.186999999999999</v>
      </c>
      <c r="CO74" s="42">
        <v>12.382999999999999</v>
      </c>
      <c r="CP74" s="42">
        <v>12.538</v>
      </c>
      <c r="CQ74" s="42">
        <v>12.657999999999999</v>
      </c>
      <c r="CR74" s="42">
        <v>12.747</v>
      </c>
      <c r="CS74" s="42">
        <v>12.811999999999999</v>
      </c>
      <c r="CT74" s="42">
        <v>12.856999999999999</v>
      </c>
      <c r="CU74" s="42">
        <v>12.888</v>
      </c>
      <c r="CV74" s="42">
        <v>12.907999999999999</v>
      </c>
      <c r="CW74" s="42">
        <v>12.920999999999999</v>
      </c>
      <c r="CX74" s="42">
        <v>12.929</v>
      </c>
      <c r="CY74" s="42">
        <v>12.933999999999999</v>
      </c>
      <c r="CZ74" s="42">
        <v>12.936999999999999</v>
      </c>
      <c r="DA74" s="42">
        <v>12.936</v>
      </c>
      <c r="DB74" s="41"/>
      <c r="DC74" s="41"/>
      <c r="DD74" s="41"/>
    </row>
    <row r="75" spans="1:108"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0.97099999999999997</v>
      </c>
      <c r="BX75" s="42">
        <v>1.9119999999999999</v>
      </c>
      <c r="BY75" s="42">
        <v>2.8209999999999997</v>
      </c>
      <c r="BZ75" s="42">
        <v>3.6959999999999997</v>
      </c>
      <c r="CA75" s="42">
        <v>4.5360000000000005</v>
      </c>
      <c r="CB75" s="42">
        <v>5.3400000000000007</v>
      </c>
      <c r="CC75" s="42">
        <v>6.1060000000000008</v>
      </c>
      <c r="CD75" s="42">
        <v>6.8320000000000007</v>
      </c>
      <c r="CE75" s="42">
        <v>7.516</v>
      </c>
      <c r="CF75" s="42">
        <v>8.157</v>
      </c>
      <c r="CG75" s="42">
        <v>8.7519999999999989</v>
      </c>
      <c r="CH75" s="42">
        <v>9.2999999999999989</v>
      </c>
      <c r="CI75" s="42">
        <v>9.7989999999999995</v>
      </c>
      <c r="CJ75" s="42">
        <v>10.247</v>
      </c>
      <c r="CK75" s="42">
        <v>10.644</v>
      </c>
      <c r="CL75" s="42">
        <v>10.988999999999999</v>
      </c>
      <c r="CM75" s="42">
        <v>11.283999999999999</v>
      </c>
      <c r="CN75" s="42">
        <v>11.53</v>
      </c>
      <c r="CO75" s="42">
        <v>11.731</v>
      </c>
      <c r="CP75" s="42">
        <v>11.889999999999999</v>
      </c>
      <c r="CQ75" s="42">
        <v>12.013</v>
      </c>
      <c r="CR75" s="42">
        <v>12.104999999999999</v>
      </c>
      <c r="CS75" s="42">
        <v>12.171999999999999</v>
      </c>
      <c r="CT75" s="42">
        <v>12.218999999999999</v>
      </c>
      <c r="CU75" s="42">
        <v>12.25</v>
      </c>
      <c r="CV75" s="42">
        <v>12.270999999999999</v>
      </c>
      <c r="CW75" s="42">
        <v>12.283999999999999</v>
      </c>
      <c r="CX75" s="42">
        <v>12.292</v>
      </c>
      <c r="CY75" s="42">
        <v>12.296999999999999</v>
      </c>
      <c r="CZ75" s="42">
        <v>12.299999999999999</v>
      </c>
      <c r="DA75" s="42">
        <v>12.3</v>
      </c>
      <c r="DB75" s="41"/>
      <c r="DC75" s="41"/>
      <c r="DD75" s="41"/>
    </row>
    <row r="76" spans="1:108"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0.96899999999999997</v>
      </c>
      <c r="BY76" s="42">
        <v>1.9049999999999998</v>
      </c>
      <c r="BZ76" s="42">
        <v>2.8069999999999999</v>
      </c>
      <c r="CA76" s="42">
        <v>3.673</v>
      </c>
      <c r="CB76" s="42">
        <v>4.5010000000000003</v>
      </c>
      <c r="CC76" s="42">
        <v>5.29</v>
      </c>
      <c r="CD76" s="42">
        <v>6.0380000000000003</v>
      </c>
      <c r="CE76" s="42">
        <v>6.7430000000000003</v>
      </c>
      <c r="CF76" s="42">
        <v>7.4030000000000005</v>
      </c>
      <c r="CG76" s="42">
        <v>8.016</v>
      </c>
      <c r="CH76" s="42">
        <v>8.58</v>
      </c>
      <c r="CI76" s="42">
        <v>9.0939999999999994</v>
      </c>
      <c r="CJ76" s="42">
        <v>9.5559999999999992</v>
      </c>
      <c r="CK76" s="42">
        <v>9.9649999999999999</v>
      </c>
      <c r="CL76" s="42">
        <v>10.321</v>
      </c>
      <c r="CM76" s="42">
        <v>10.625</v>
      </c>
      <c r="CN76" s="42">
        <v>10.879</v>
      </c>
      <c r="CO76" s="42">
        <v>11.086</v>
      </c>
      <c r="CP76" s="42">
        <v>11.25</v>
      </c>
      <c r="CQ76" s="42">
        <v>11.376999999999999</v>
      </c>
      <c r="CR76" s="42">
        <v>11.472</v>
      </c>
      <c r="CS76" s="42">
        <v>11.540999999999999</v>
      </c>
      <c r="CT76" s="42">
        <v>11.588999999999999</v>
      </c>
      <c r="CU76" s="42">
        <v>11.620999999999999</v>
      </c>
      <c r="CV76" s="42">
        <v>11.641999999999999</v>
      </c>
      <c r="CW76" s="42">
        <v>11.655999999999999</v>
      </c>
      <c r="CX76" s="42">
        <v>11.664</v>
      </c>
      <c r="CY76" s="42">
        <v>11.668999999999999</v>
      </c>
      <c r="CZ76" s="42">
        <v>11.671999999999999</v>
      </c>
      <c r="DA76" s="42">
        <v>11.672000000000001</v>
      </c>
      <c r="DB76" s="41"/>
      <c r="DC76" s="41"/>
      <c r="DD76" s="41"/>
    </row>
    <row r="77" spans="1:108"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0.96699999999999997</v>
      </c>
      <c r="BZ77" s="42">
        <v>1.8979999999999999</v>
      </c>
      <c r="CA77" s="42">
        <v>2.7919999999999998</v>
      </c>
      <c r="CB77" s="42">
        <v>3.6469999999999998</v>
      </c>
      <c r="CC77" s="42">
        <v>4.4610000000000003</v>
      </c>
      <c r="CD77" s="42">
        <v>5.2330000000000005</v>
      </c>
      <c r="CE77" s="42">
        <v>5.9610000000000003</v>
      </c>
      <c r="CF77" s="42">
        <v>6.6430000000000007</v>
      </c>
      <c r="CG77" s="42">
        <v>7.2760000000000007</v>
      </c>
      <c r="CH77" s="42">
        <v>7.859</v>
      </c>
      <c r="CI77" s="42">
        <v>8.3889999999999993</v>
      </c>
      <c r="CJ77" s="42">
        <v>8.8659999999999997</v>
      </c>
      <c r="CK77" s="42">
        <v>9.2880000000000003</v>
      </c>
      <c r="CL77" s="42">
        <v>9.6549999999999994</v>
      </c>
      <c r="CM77" s="42">
        <v>9.9689999999999994</v>
      </c>
      <c r="CN77" s="42">
        <v>10.231</v>
      </c>
      <c r="CO77" s="42">
        <v>10.445</v>
      </c>
      <c r="CP77" s="42">
        <v>10.615</v>
      </c>
      <c r="CQ77" s="42">
        <v>10.745999999999999</v>
      </c>
      <c r="CR77" s="42">
        <v>10.843999999999999</v>
      </c>
      <c r="CS77" s="42">
        <v>10.914999999999999</v>
      </c>
      <c r="CT77" s="42">
        <v>10.963999999999999</v>
      </c>
      <c r="CU77" s="42">
        <v>10.997</v>
      </c>
      <c r="CV77" s="42">
        <v>11.019</v>
      </c>
      <c r="CW77" s="42">
        <v>11.032999999999999</v>
      </c>
      <c r="CX77" s="42">
        <v>11.042</v>
      </c>
      <c r="CY77" s="42">
        <v>11.046999999999999</v>
      </c>
      <c r="CZ77" s="42">
        <v>11.049999999999999</v>
      </c>
      <c r="DA77" s="42">
        <v>11.05</v>
      </c>
      <c r="DB77" s="41"/>
      <c r="DC77" s="41"/>
      <c r="DD77" s="41"/>
    </row>
    <row r="78" spans="1:108"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0.96399999999999997</v>
      </c>
      <c r="CA78" s="42">
        <v>1.8889999999999998</v>
      </c>
      <c r="CB78" s="42">
        <v>2.774</v>
      </c>
      <c r="CC78" s="42">
        <v>3.617</v>
      </c>
      <c r="CD78" s="42">
        <v>4.4160000000000004</v>
      </c>
      <c r="CE78" s="42">
        <v>5.1690000000000005</v>
      </c>
      <c r="CF78" s="42">
        <v>5.875</v>
      </c>
      <c r="CG78" s="42">
        <v>6.53</v>
      </c>
      <c r="CH78" s="42">
        <v>7.133</v>
      </c>
      <c r="CI78" s="42">
        <v>7.6820000000000004</v>
      </c>
      <c r="CJ78" s="42">
        <v>8.1749999999999989</v>
      </c>
      <c r="CK78" s="42">
        <v>8.6120000000000001</v>
      </c>
      <c r="CL78" s="42">
        <v>8.9919999999999991</v>
      </c>
      <c r="CM78" s="42">
        <v>9.3170000000000002</v>
      </c>
      <c r="CN78" s="42">
        <v>9.5879999999999992</v>
      </c>
      <c r="CO78" s="42">
        <v>9.8089999999999993</v>
      </c>
      <c r="CP78" s="42">
        <v>9.9849999999999994</v>
      </c>
      <c r="CQ78" s="42">
        <v>10.119999999999999</v>
      </c>
      <c r="CR78" s="42">
        <v>10.221</v>
      </c>
      <c r="CS78" s="42">
        <v>10.293999999999999</v>
      </c>
      <c r="CT78" s="42">
        <v>10.344999999999999</v>
      </c>
      <c r="CU78" s="42">
        <v>10.379999999999999</v>
      </c>
      <c r="CV78" s="42">
        <v>10.402999999999999</v>
      </c>
      <c r="CW78" s="42">
        <v>10.417999999999999</v>
      </c>
      <c r="CX78" s="42">
        <v>10.427</v>
      </c>
      <c r="CY78" s="42">
        <v>10.431999999999999</v>
      </c>
      <c r="CZ78" s="42">
        <v>10.434999999999999</v>
      </c>
      <c r="DA78" s="42">
        <v>10.435</v>
      </c>
      <c r="DB78" s="41"/>
      <c r="DC78" s="41"/>
      <c r="DD78" s="41"/>
    </row>
    <row r="79" spans="1:108"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0.96099999999999997</v>
      </c>
      <c r="CB79" s="42">
        <v>1.88</v>
      </c>
      <c r="CC79" s="42">
        <v>2.7549999999999999</v>
      </c>
      <c r="CD79" s="42">
        <v>3.585</v>
      </c>
      <c r="CE79" s="42">
        <v>4.367</v>
      </c>
      <c r="CF79" s="42">
        <v>5.1000000000000005</v>
      </c>
      <c r="CG79" s="42">
        <v>5.78</v>
      </c>
      <c r="CH79" s="42">
        <v>6.4060000000000006</v>
      </c>
      <c r="CI79" s="42">
        <v>6.976</v>
      </c>
      <c r="CJ79" s="42">
        <v>7.4880000000000004</v>
      </c>
      <c r="CK79" s="42">
        <v>7.9410000000000007</v>
      </c>
      <c r="CL79" s="42">
        <v>8.3360000000000003</v>
      </c>
      <c r="CM79" s="42">
        <v>8.673</v>
      </c>
      <c r="CN79" s="42">
        <v>8.9550000000000001</v>
      </c>
      <c r="CO79" s="42">
        <v>9.1849999999999987</v>
      </c>
      <c r="CP79" s="42">
        <v>9.3669999999999991</v>
      </c>
      <c r="CQ79" s="42">
        <v>9.5079999999999991</v>
      </c>
      <c r="CR79" s="42">
        <v>9.6129999999999995</v>
      </c>
      <c r="CS79" s="42">
        <v>9.6890000000000001</v>
      </c>
      <c r="CT79" s="42">
        <v>9.7419999999999991</v>
      </c>
      <c r="CU79" s="42">
        <v>9.7779999999999987</v>
      </c>
      <c r="CV79" s="42">
        <v>9.8019999999999996</v>
      </c>
      <c r="CW79" s="42">
        <v>9.8170000000000002</v>
      </c>
      <c r="CX79" s="42">
        <v>9.8259999999999987</v>
      </c>
      <c r="CY79" s="42">
        <v>9.831999999999999</v>
      </c>
      <c r="CZ79" s="42">
        <v>9.8349999999999991</v>
      </c>
      <c r="DA79" s="42">
        <v>9.8350000000000009</v>
      </c>
      <c r="DB79" s="41"/>
      <c r="DC79" s="41"/>
      <c r="DD79" s="41"/>
    </row>
    <row r="80" spans="1:108"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0.95699999999999996</v>
      </c>
      <c r="CC80" s="42">
        <v>1.8679999999999999</v>
      </c>
      <c r="CD80" s="42">
        <v>2.7319999999999998</v>
      </c>
      <c r="CE80" s="42">
        <v>3.5469999999999997</v>
      </c>
      <c r="CF80" s="42">
        <v>4.3100000000000005</v>
      </c>
      <c r="CG80" s="42">
        <v>5.0190000000000001</v>
      </c>
      <c r="CH80" s="42">
        <v>5.6710000000000003</v>
      </c>
      <c r="CI80" s="42">
        <v>6.2640000000000002</v>
      </c>
      <c r="CJ80" s="42">
        <v>6.798</v>
      </c>
      <c r="CK80" s="42">
        <v>7.2700000000000005</v>
      </c>
      <c r="CL80" s="42">
        <v>7.681</v>
      </c>
      <c r="CM80" s="42">
        <v>8.032</v>
      </c>
      <c r="CN80" s="42">
        <v>8.3249999999999993</v>
      </c>
      <c r="CO80" s="42">
        <v>8.5640000000000001</v>
      </c>
      <c r="CP80" s="42">
        <v>8.7539999999999996</v>
      </c>
      <c r="CQ80" s="42">
        <v>8.8999999999999986</v>
      </c>
      <c r="CR80" s="42">
        <v>9.0089999999999986</v>
      </c>
      <c r="CS80" s="42">
        <v>9.0879999999999992</v>
      </c>
      <c r="CT80" s="42">
        <v>9.1429999999999989</v>
      </c>
      <c r="CU80" s="42">
        <v>9.18</v>
      </c>
      <c r="CV80" s="42">
        <v>9.2050000000000001</v>
      </c>
      <c r="CW80" s="42">
        <v>9.2210000000000001</v>
      </c>
      <c r="CX80" s="42">
        <v>9.2309999999999999</v>
      </c>
      <c r="CY80" s="42">
        <v>9.2370000000000001</v>
      </c>
      <c r="CZ80" s="42">
        <v>9.2409999999999997</v>
      </c>
      <c r="DA80" s="42">
        <v>9.24</v>
      </c>
      <c r="DB80" s="41"/>
      <c r="DC80" s="41"/>
      <c r="DD80" s="41"/>
    </row>
    <row r="81" spans="1:108"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0.95299999999999996</v>
      </c>
      <c r="CD81" s="42">
        <v>1.8559999999999999</v>
      </c>
      <c r="CE81" s="42">
        <v>2.7079999999999997</v>
      </c>
      <c r="CF81" s="42">
        <v>3.5049999999999999</v>
      </c>
      <c r="CG81" s="42">
        <v>4.2460000000000004</v>
      </c>
      <c r="CH81" s="42">
        <v>4.9270000000000005</v>
      </c>
      <c r="CI81" s="42">
        <v>5.5470000000000006</v>
      </c>
      <c r="CJ81" s="42">
        <v>6.1050000000000004</v>
      </c>
      <c r="CK81" s="42">
        <v>6.5990000000000002</v>
      </c>
      <c r="CL81" s="42">
        <v>7.0289999999999999</v>
      </c>
      <c r="CM81" s="42">
        <v>7.3959999999999999</v>
      </c>
      <c r="CN81" s="42">
        <v>7.7030000000000003</v>
      </c>
      <c r="CO81" s="42">
        <v>7.9530000000000003</v>
      </c>
      <c r="CP81" s="42">
        <v>8.1509999999999998</v>
      </c>
      <c r="CQ81" s="42">
        <v>8.3040000000000003</v>
      </c>
      <c r="CR81" s="42">
        <v>8.4179999999999993</v>
      </c>
      <c r="CS81" s="42">
        <v>8.5009999999999994</v>
      </c>
      <c r="CT81" s="42">
        <v>8.5589999999999993</v>
      </c>
      <c r="CU81" s="42">
        <v>8.597999999999999</v>
      </c>
      <c r="CV81" s="42">
        <v>8.6239999999999988</v>
      </c>
      <c r="CW81" s="42">
        <v>8.6399999999999988</v>
      </c>
      <c r="CX81" s="42">
        <v>8.6499999999999986</v>
      </c>
      <c r="CY81" s="42">
        <v>8.6559999999999988</v>
      </c>
      <c r="CZ81" s="42">
        <v>8.66</v>
      </c>
      <c r="DA81" s="42">
        <v>8.657</v>
      </c>
      <c r="DB81" s="41"/>
      <c r="DC81" s="41"/>
      <c r="DD81" s="41"/>
    </row>
    <row r="82" spans="1:108"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0.94799999999999995</v>
      </c>
      <c r="CE82" s="42">
        <v>1.8419999999999999</v>
      </c>
      <c r="CF82" s="42">
        <v>2.6789999999999998</v>
      </c>
      <c r="CG82" s="42">
        <v>3.4569999999999999</v>
      </c>
      <c r="CH82" s="42">
        <v>4.173</v>
      </c>
      <c r="CI82" s="42">
        <v>4.8240000000000007</v>
      </c>
      <c r="CJ82" s="42">
        <v>5.41</v>
      </c>
      <c r="CK82" s="42">
        <v>5.9279999999999999</v>
      </c>
      <c r="CL82" s="42">
        <v>6.3790000000000004</v>
      </c>
      <c r="CM82" s="42">
        <v>6.7640000000000002</v>
      </c>
      <c r="CN82" s="42">
        <v>7.0860000000000003</v>
      </c>
      <c r="CO82" s="42">
        <v>7.3490000000000002</v>
      </c>
      <c r="CP82" s="42">
        <v>7.5570000000000004</v>
      </c>
      <c r="CQ82" s="42">
        <v>7.718</v>
      </c>
      <c r="CR82" s="42">
        <v>7.8380000000000001</v>
      </c>
      <c r="CS82" s="42">
        <v>7.9250000000000007</v>
      </c>
      <c r="CT82" s="42">
        <v>7.9860000000000007</v>
      </c>
      <c r="CU82" s="42">
        <v>8.0269999999999992</v>
      </c>
      <c r="CV82" s="42">
        <v>8.0540000000000003</v>
      </c>
      <c r="CW82" s="42">
        <v>8.0709999999999997</v>
      </c>
      <c r="CX82" s="42">
        <v>8.081999999999999</v>
      </c>
      <c r="CY82" s="42">
        <v>8.0879999999999992</v>
      </c>
      <c r="CZ82" s="42">
        <v>8.0919999999999987</v>
      </c>
      <c r="DA82" s="42">
        <v>8.09</v>
      </c>
      <c r="DB82" s="41"/>
      <c r="DC82" s="41"/>
      <c r="DD82" s="41"/>
    </row>
    <row r="83" spans="1:108"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0.94299999999999995</v>
      </c>
      <c r="CF83" s="42">
        <v>1.8259999999999998</v>
      </c>
      <c r="CG83" s="42">
        <v>2.6469999999999998</v>
      </c>
      <c r="CH83" s="42">
        <v>3.4019999999999997</v>
      </c>
      <c r="CI83" s="42">
        <v>4.0890000000000004</v>
      </c>
      <c r="CJ83" s="42">
        <v>4.7070000000000007</v>
      </c>
      <c r="CK83" s="42">
        <v>5.2540000000000004</v>
      </c>
      <c r="CL83" s="42">
        <v>5.73</v>
      </c>
      <c r="CM83" s="42">
        <v>6.1360000000000001</v>
      </c>
      <c r="CN83" s="42">
        <v>6.476</v>
      </c>
      <c r="CO83" s="42">
        <v>6.7530000000000001</v>
      </c>
      <c r="CP83" s="42">
        <v>6.9730000000000008</v>
      </c>
      <c r="CQ83" s="42">
        <v>7.1430000000000007</v>
      </c>
      <c r="CR83" s="42">
        <v>7.2700000000000005</v>
      </c>
      <c r="CS83" s="42">
        <v>7.3620000000000001</v>
      </c>
      <c r="CT83" s="42">
        <v>7.4260000000000002</v>
      </c>
      <c r="CU83" s="42">
        <v>7.4690000000000003</v>
      </c>
      <c r="CV83" s="42">
        <v>7.4970000000000008</v>
      </c>
      <c r="CW83" s="42">
        <v>7.5150000000000006</v>
      </c>
      <c r="CX83" s="42">
        <v>7.5260000000000007</v>
      </c>
      <c r="CY83" s="42">
        <v>7.5330000000000004</v>
      </c>
      <c r="CZ83" s="42">
        <v>7.5369999999999999</v>
      </c>
      <c r="DA83" s="42">
        <v>7.532</v>
      </c>
      <c r="DB83" s="41"/>
      <c r="DC83" s="41"/>
      <c r="DD83" s="41"/>
    </row>
    <row r="84" spans="1:108"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0.93700000000000006</v>
      </c>
      <c r="CG84" s="42">
        <v>1.8069999999999999</v>
      </c>
      <c r="CH84" s="42">
        <v>2.6080000000000001</v>
      </c>
      <c r="CI84" s="42">
        <v>3.3369999999999997</v>
      </c>
      <c r="CJ84" s="42">
        <v>3.992</v>
      </c>
      <c r="CK84" s="42">
        <v>4.5720000000000001</v>
      </c>
      <c r="CL84" s="42">
        <v>5.077</v>
      </c>
      <c r="CM84" s="42">
        <v>5.508</v>
      </c>
      <c r="CN84" s="42">
        <v>5.8680000000000003</v>
      </c>
      <c r="CO84" s="42">
        <v>6.1619999999999999</v>
      </c>
      <c r="CP84" s="42">
        <v>6.3950000000000005</v>
      </c>
      <c r="CQ84" s="42">
        <v>6.5750000000000002</v>
      </c>
      <c r="CR84" s="42">
        <v>6.7090000000000005</v>
      </c>
      <c r="CS84" s="42">
        <v>6.806</v>
      </c>
      <c r="CT84" s="42">
        <v>6.8740000000000006</v>
      </c>
      <c r="CU84" s="42">
        <v>6.92</v>
      </c>
      <c r="CV84" s="42">
        <v>6.95</v>
      </c>
      <c r="CW84" s="42">
        <v>6.9690000000000003</v>
      </c>
      <c r="CX84" s="42">
        <v>6.9810000000000008</v>
      </c>
      <c r="CY84" s="42">
        <v>6.9880000000000004</v>
      </c>
      <c r="CZ84" s="42">
        <v>6.992</v>
      </c>
      <c r="DA84" s="42">
        <v>6.9870000000000001</v>
      </c>
      <c r="DB84" s="41"/>
      <c r="DC84" s="41"/>
      <c r="DD84" s="41"/>
    </row>
    <row r="85" spans="1:108"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0.92900000000000005</v>
      </c>
      <c r="CH85" s="42">
        <v>1.7839999999999998</v>
      </c>
      <c r="CI85" s="42">
        <v>2.5619999999999998</v>
      </c>
      <c r="CJ85" s="42">
        <v>3.262</v>
      </c>
      <c r="CK85" s="42">
        <v>3.8809999999999998</v>
      </c>
      <c r="CL85" s="42">
        <v>4.42</v>
      </c>
      <c r="CM85" s="42">
        <v>4.88</v>
      </c>
      <c r="CN85" s="42">
        <v>5.2650000000000006</v>
      </c>
      <c r="CO85" s="42">
        <v>5.5790000000000006</v>
      </c>
      <c r="CP85" s="42">
        <v>5.8280000000000003</v>
      </c>
      <c r="CQ85" s="42">
        <v>6.0200000000000005</v>
      </c>
      <c r="CR85" s="42">
        <v>6.1630000000000003</v>
      </c>
      <c r="CS85" s="42">
        <v>6.2670000000000003</v>
      </c>
      <c r="CT85" s="42">
        <v>6.3390000000000004</v>
      </c>
      <c r="CU85" s="42">
        <v>6.3879999999999999</v>
      </c>
      <c r="CV85" s="42">
        <v>6.42</v>
      </c>
      <c r="CW85" s="42">
        <v>6.4410000000000007</v>
      </c>
      <c r="CX85" s="42">
        <v>6.4540000000000006</v>
      </c>
      <c r="CY85" s="42">
        <v>6.4610000000000003</v>
      </c>
      <c r="CZ85" s="42">
        <v>6.4660000000000002</v>
      </c>
      <c r="DA85" s="42">
        <v>6.4589999999999996</v>
      </c>
      <c r="DB85" s="41"/>
      <c r="DC85" s="41"/>
      <c r="DD85" s="41"/>
    </row>
    <row r="86" spans="1:108"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0.92</v>
      </c>
      <c r="CI86" s="42">
        <v>1.7579999999999998</v>
      </c>
      <c r="CJ86" s="42">
        <v>2.5109999999999997</v>
      </c>
      <c r="CK86" s="42">
        <v>3.1779999999999999</v>
      </c>
      <c r="CL86" s="42">
        <v>3.758</v>
      </c>
      <c r="CM86" s="42">
        <v>4.2530000000000001</v>
      </c>
      <c r="CN86" s="42">
        <v>4.6670000000000007</v>
      </c>
      <c r="CO86" s="42">
        <v>5.0049999999999999</v>
      </c>
      <c r="CP86" s="42">
        <v>5.2730000000000006</v>
      </c>
      <c r="CQ86" s="42">
        <v>5.48</v>
      </c>
      <c r="CR86" s="42">
        <v>5.6340000000000003</v>
      </c>
      <c r="CS86" s="42">
        <v>5.7460000000000004</v>
      </c>
      <c r="CT86" s="42">
        <v>5.8240000000000007</v>
      </c>
      <c r="CU86" s="42">
        <v>5.8770000000000007</v>
      </c>
      <c r="CV86" s="42">
        <v>5.9119999999999999</v>
      </c>
      <c r="CW86" s="42">
        <v>5.9340000000000002</v>
      </c>
      <c r="CX86" s="42">
        <v>5.9480000000000004</v>
      </c>
      <c r="CY86" s="42">
        <v>5.9560000000000004</v>
      </c>
      <c r="CZ86" s="42">
        <v>5.9610000000000003</v>
      </c>
      <c r="DA86" s="42">
        <v>5.952</v>
      </c>
      <c r="DB86" s="41"/>
      <c r="DC86" s="41"/>
      <c r="DD86" s="41"/>
    </row>
    <row r="87" spans="1:108"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0.91100000000000003</v>
      </c>
      <c r="CJ87" s="42">
        <v>1.73</v>
      </c>
      <c r="CK87" s="42">
        <v>2.4550000000000001</v>
      </c>
      <c r="CL87" s="42">
        <v>3.0859999999999999</v>
      </c>
      <c r="CM87" s="42">
        <v>3.6240000000000001</v>
      </c>
      <c r="CN87" s="42">
        <v>4.0740000000000007</v>
      </c>
      <c r="CO87" s="42">
        <v>4.4410000000000007</v>
      </c>
      <c r="CP87" s="42">
        <v>4.7320000000000002</v>
      </c>
      <c r="CQ87" s="42">
        <v>4.9570000000000007</v>
      </c>
      <c r="CR87" s="42">
        <v>5.125</v>
      </c>
      <c r="CS87" s="42">
        <v>5.2460000000000004</v>
      </c>
      <c r="CT87" s="42">
        <v>5.3310000000000004</v>
      </c>
      <c r="CU87" s="42">
        <v>5.3879999999999999</v>
      </c>
      <c r="CV87" s="42">
        <v>5.4260000000000002</v>
      </c>
      <c r="CW87" s="42">
        <v>5.45</v>
      </c>
      <c r="CX87" s="42">
        <v>5.4650000000000007</v>
      </c>
      <c r="CY87" s="42">
        <v>5.4740000000000002</v>
      </c>
      <c r="CZ87" s="42">
        <v>5.4790000000000001</v>
      </c>
      <c r="DA87" s="42">
        <v>5.4690000000000003</v>
      </c>
      <c r="DB87" s="41"/>
      <c r="DC87" s="41"/>
      <c r="DD87" s="41"/>
    </row>
    <row r="88" spans="1:108"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0.89900000000000002</v>
      </c>
      <c r="CK88" s="42">
        <v>1.6949999999999998</v>
      </c>
      <c r="CL88" s="42">
        <v>2.3879999999999999</v>
      </c>
      <c r="CM88" s="42">
        <v>2.9790000000000001</v>
      </c>
      <c r="CN88" s="42">
        <v>3.4729999999999999</v>
      </c>
      <c r="CO88" s="42">
        <v>3.8759999999999999</v>
      </c>
      <c r="CP88" s="42">
        <v>4.1960000000000006</v>
      </c>
      <c r="CQ88" s="42">
        <v>4.4430000000000005</v>
      </c>
      <c r="CR88" s="42">
        <v>4.6270000000000007</v>
      </c>
      <c r="CS88" s="42">
        <v>4.7600000000000007</v>
      </c>
      <c r="CT88" s="42">
        <v>4.8530000000000006</v>
      </c>
      <c r="CU88" s="42">
        <v>4.9160000000000004</v>
      </c>
      <c r="CV88" s="42">
        <v>4.9570000000000007</v>
      </c>
      <c r="CW88" s="42">
        <v>4.9830000000000005</v>
      </c>
      <c r="CX88" s="42">
        <v>4.9990000000000006</v>
      </c>
      <c r="CY88" s="42">
        <v>5.008</v>
      </c>
      <c r="CZ88" s="42">
        <v>5.0140000000000002</v>
      </c>
      <c r="DA88" s="42">
        <v>5.0069999999999997</v>
      </c>
      <c r="DB88" s="41"/>
      <c r="DC88" s="41"/>
      <c r="DD88" s="41"/>
    </row>
    <row r="89" spans="1:108"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0.88500000000000001</v>
      </c>
      <c r="CL89" s="42">
        <v>1.6559999999999999</v>
      </c>
      <c r="CM89" s="42">
        <v>2.3140000000000001</v>
      </c>
      <c r="CN89" s="42">
        <v>2.8639999999999999</v>
      </c>
      <c r="CO89" s="42">
        <v>3.3129999999999997</v>
      </c>
      <c r="CP89" s="42">
        <v>3.669</v>
      </c>
      <c r="CQ89" s="42">
        <v>3.9430000000000001</v>
      </c>
      <c r="CR89" s="42">
        <v>4.1480000000000006</v>
      </c>
      <c r="CS89" s="42">
        <v>4.2960000000000003</v>
      </c>
      <c r="CT89" s="42">
        <v>4.399</v>
      </c>
      <c r="CU89" s="42">
        <v>4.4690000000000003</v>
      </c>
      <c r="CV89" s="42">
        <v>4.5150000000000006</v>
      </c>
      <c r="CW89" s="42">
        <v>4.5440000000000005</v>
      </c>
      <c r="CX89" s="42">
        <v>4.5620000000000003</v>
      </c>
      <c r="CY89" s="42">
        <v>4.5720000000000001</v>
      </c>
      <c r="CZ89" s="42">
        <v>4.5780000000000003</v>
      </c>
      <c r="DA89" s="42">
        <v>4.57</v>
      </c>
      <c r="DB89" s="41"/>
      <c r="DC89" s="41"/>
      <c r="DD89" s="41"/>
    </row>
    <row r="90" spans="1:108"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0.871</v>
      </c>
      <c r="CM90" s="42">
        <v>1.6139999999999999</v>
      </c>
      <c r="CN90" s="42">
        <v>2.2349999999999999</v>
      </c>
      <c r="CO90" s="42">
        <v>2.742</v>
      </c>
      <c r="CP90" s="42">
        <v>3.1439999999999997</v>
      </c>
      <c r="CQ90" s="42">
        <v>3.4539999999999997</v>
      </c>
      <c r="CR90" s="42">
        <v>3.6850000000000001</v>
      </c>
      <c r="CS90" s="42">
        <v>3.8519999999999999</v>
      </c>
      <c r="CT90" s="42">
        <v>3.9689999999999999</v>
      </c>
      <c r="CU90" s="42">
        <v>4.048</v>
      </c>
      <c r="CV90" s="42">
        <v>4.1000000000000005</v>
      </c>
      <c r="CW90" s="42">
        <v>4.133</v>
      </c>
      <c r="CX90" s="42">
        <v>4.1530000000000005</v>
      </c>
      <c r="CY90" s="42">
        <v>4.165</v>
      </c>
      <c r="CZ90" s="42">
        <v>4.1720000000000006</v>
      </c>
      <c r="DA90" s="42">
        <v>4.1639999999999997</v>
      </c>
      <c r="DB90" s="41"/>
      <c r="DC90" s="41"/>
      <c r="DD90" s="41"/>
    </row>
    <row r="91" spans="1:108"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0.85399999999999998</v>
      </c>
      <c r="CN91" s="42">
        <v>1.5679999999999998</v>
      </c>
      <c r="CO91" s="42">
        <v>2.15</v>
      </c>
      <c r="CP91" s="42">
        <v>2.6120000000000001</v>
      </c>
      <c r="CQ91" s="42">
        <v>2.968</v>
      </c>
      <c r="CR91" s="42">
        <v>3.234</v>
      </c>
      <c r="CS91" s="42">
        <v>3.4259999999999997</v>
      </c>
      <c r="CT91" s="42">
        <v>3.56</v>
      </c>
      <c r="CU91" s="42">
        <v>3.65</v>
      </c>
      <c r="CV91" s="42">
        <v>3.7090000000000001</v>
      </c>
      <c r="CW91" s="42">
        <v>3.7469999999999999</v>
      </c>
      <c r="CX91" s="42">
        <v>3.77</v>
      </c>
      <c r="CY91" s="42">
        <v>3.7829999999999999</v>
      </c>
      <c r="CZ91" s="42">
        <v>3.7909999999999999</v>
      </c>
      <c r="DA91" s="42">
        <v>3.786</v>
      </c>
      <c r="DB91" s="41"/>
      <c r="DC91" s="41"/>
      <c r="DD91" s="41"/>
    </row>
    <row r="92" spans="1:108"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0.83599999999999997</v>
      </c>
      <c r="CO92" s="42">
        <v>1.5179999999999998</v>
      </c>
      <c r="CP92" s="42">
        <v>2.0589999999999997</v>
      </c>
      <c r="CQ92" s="42">
        <v>2.476</v>
      </c>
      <c r="CR92" s="42">
        <v>2.7869999999999999</v>
      </c>
      <c r="CS92" s="42">
        <v>3.012</v>
      </c>
      <c r="CT92" s="42">
        <v>3.169</v>
      </c>
      <c r="CU92" s="42">
        <v>3.2749999999999999</v>
      </c>
      <c r="CV92" s="42">
        <v>3.3439999999999999</v>
      </c>
      <c r="CW92" s="42">
        <v>3.3879999999999999</v>
      </c>
      <c r="CX92" s="42">
        <v>3.415</v>
      </c>
      <c r="CY92" s="42">
        <v>3.431</v>
      </c>
      <c r="CZ92" s="42">
        <v>3.44</v>
      </c>
      <c r="DA92" s="42">
        <v>3.4350000000000001</v>
      </c>
      <c r="DB92" s="41"/>
      <c r="DC92" s="41"/>
      <c r="DD92" s="41"/>
    </row>
    <row r="93" spans="1:108"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0.81599999999999995</v>
      </c>
      <c r="CP93" s="42">
        <v>1.4629999999999999</v>
      </c>
      <c r="CQ93" s="42">
        <v>1.962</v>
      </c>
      <c r="CR93" s="42">
        <v>2.3340000000000001</v>
      </c>
      <c r="CS93" s="42">
        <v>2.6029999999999998</v>
      </c>
      <c r="CT93" s="42">
        <v>2.7909999999999999</v>
      </c>
      <c r="CU93" s="42">
        <v>2.9169999999999998</v>
      </c>
      <c r="CV93" s="42">
        <v>3</v>
      </c>
      <c r="CW93" s="42">
        <v>3.0529999999999999</v>
      </c>
      <c r="CX93" s="42">
        <v>3.085</v>
      </c>
      <c r="CY93" s="42">
        <v>3.1040000000000001</v>
      </c>
      <c r="CZ93" s="42">
        <v>3.1149999999999998</v>
      </c>
      <c r="DA93" s="42">
        <v>3.1110000000000002</v>
      </c>
      <c r="DB93" s="41"/>
      <c r="DC93" s="41"/>
      <c r="DD93" s="41"/>
    </row>
    <row r="94" spans="1:108"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0.79300000000000004</v>
      </c>
      <c r="CQ94" s="42">
        <v>1.4049999999999998</v>
      </c>
      <c r="CR94" s="42">
        <v>1.861</v>
      </c>
      <c r="CS94" s="42">
        <v>2.1909999999999998</v>
      </c>
      <c r="CT94" s="42">
        <v>2.4209999999999998</v>
      </c>
      <c r="CU94" s="42">
        <v>2.5760000000000001</v>
      </c>
      <c r="CV94" s="42">
        <v>2.6779999999999999</v>
      </c>
      <c r="CW94" s="42">
        <v>2.7429999999999999</v>
      </c>
      <c r="CX94" s="42">
        <v>2.782</v>
      </c>
      <c r="CY94" s="42">
        <v>2.8049999999999997</v>
      </c>
      <c r="CZ94" s="42">
        <v>2.8180000000000001</v>
      </c>
      <c r="DA94" s="42">
        <v>2.8140000000000001</v>
      </c>
      <c r="DB94" s="41"/>
      <c r="DC94" s="41"/>
      <c r="DD94" s="41"/>
    </row>
    <row r="95" spans="1:108"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0.77200000000000002</v>
      </c>
      <c r="CR95" s="42">
        <v>1.3479999999999999</v>
      </c>
      <c r="CS95" s="42">
        <v>1.7639999999999998</v>
      </c>
      <c r="CT95" s="42">
        <v>2.0539999999999998</v>
      </c>
      <c r="CU95" s="42">
        <v>2.2490000000000001</v>
      </c>
      <c r="CV95" s="42">
        <v>2.3769999999999998</v>
      </c>
      <c r="CW95" s="42">
        <v>2.4579999999999997</v>
      </c>
      <c r="CX95" s="42">
        <v>2.5069999999999997</v>
      </c>
      <c r="CY95" s="42">
        <v>2.536</v>
      </c>
      <c r="CZ95" s="42">
        <v>2.5529999999999999</v>
      </c>
      <c r="DA95" s="42">
        <v>2.5529999999999999</v>
      </c>
      <c r="DB95" s="41"/>
      <c r="DC95" s="41"/>
      <c r="DD95" s="41"/>
    </row>
    <row r="96" spans="1:108"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0.746</v>
      </c>
      <c r="CS96" s="42">
        <v>1.2859999999999998</v>
      </c>
      <c r="CT96" s="42">
        <v>1.6619999999999999</v>
      </c>
      <c r="CU96" s="42">
        <v>1.9149999999999998</v>
      </c>
      <c r="CV96" s="42">
        <v>2.081</v>
      </c>
      <c r="CW96" s="42">
        <v>2.1859999999999999</v>
      </c>
      <c r="CX96" s="42">
        <v>2.25</v>
      </c>
      <c r="CY96" s="42">
        <v>2.2869999999999999</v>
      </c>
      <c r="CZ96" s="42">
        <v>2.3089999999999997</v>
      </c>
      <c r="DA96" s="42">
        <v>2.3109999999999999</v>
      </c>
      <c r="DB96" s="41"/>
      <c r="DC96" s="41"/>
      <c r="DD96" s="41"/>
    </row>
    <row r="97" spans="1:108"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0.72399999999999998</v>
      </c>
      <c r="CT97" s="42">
        <v>1.228</v>
      </c>
      <c r="CU97" s="42">
        <v>1.5669999999999999</v>
      </c>
      <c r="CV97" s="42">
        <v>1.7899999999999998</v>
      </c>
      <c r="CW97" s="42">
        <v>1.9309999999999998</v>
      </c>
      <c r="CX97" s="42">
        <v>2.016</v>
      </c>
      <c r="CY97" s="42">
        <v>2.0649999999999999</v>
      </c>
      <c r="CZ97" s="42">
        <v>2.0939999999999999</v>
      </c>
      <c r="DA97" s="42">
        <v>2.0990000000000002</v>
      </c>
      <c r="DB97" s="41"/>
      <c r="DC97" s="41"/>
      <c r="DD97" s="41"/>
    </row>
    <row r="98" spans="1:108"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0.69699999999999995</v>
      </c>
      <c r="CU98" s="42">
        <v>1.1659999999999999</v>
      </c>
      <c r="CV98" s="42">
        <v>1.4729999999999999</v>
      </c>
      <c r="CW98" s="42">
        <v>1.6679999999999999</v>
      </c>
      <c r="CX98" s="42">
        <v>1.7859999999999998</v>
      </c>
      <c r="CY98" s="42">
        <v>1.8539999999999999</v>
      </c>
      <c r="CZ98" s="42">
        <v>1.8939999999999999</v>
      </c>
      <c r="DA98" s="42">
        <v>1.9019999999999999</v>
      </c>
      <c r="DB98" s="41"/>
      <c r="DC98" s="41"/>
      <c r="DD98" s="41"/>
    </row>
    <row r="99" spans="1:108"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0.67300000000000004</v>
      </c>
      <c r="CV99" s="42">
        <v>1.1139999999999999</v>
      </c>
      <c r="CW99" s="42">
        <v>1.3929999999999998</v>
      </c>
      <c r="CX99" s="42">
        <v>1.5619999999999998</v>
      </c>
      <c r="CY99" s="42">
        <v>1.66</v>
      </c>
      <c r="CZ99" s="42">
        <v>1.7169999999999999</v>
      </c>
      <c r="DA99" s="42">
        <v>1.734</v>
      </c>
      <c r="DB99" s="41"/>
      <c r="DC99" s="41"/>
      <c r="DD99" s="41"/>
    </row>
    <row r="100" spans="1:108"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0.65600000000000003</v>
      </c>
      <c r="CW100" s="42">
        <v>1.071</v>
      </c>
      <c r="CX100" s="42">
        <v>1.3219999999999998</v>
      </c>
      <c r="CY100" s="42">
        <v>1.4669999999999999</v>
      </c>
      <c r="CZ100" s="42">
        <v>1.5509999999999999</v>
      </c>
      <c r="DA100" s="42">
        <v>1.5780000000000001</v>
      </c>
      <c r="DB100" s="41"/>
      <c r="DC100" s="41"/>
      <c r="DD100" s="41"/>
    </row>
    <row r="101" spans="1:108"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0.63300000000000001</v>
      </c>
      <c r="CX101" s="42">
        <v>1.0149999999999999</v>
      </c>
      <c r="CY101" s="42">
        <v>1.236</v>
      </c>
      <c r="CZ101" s="42">
        <v>1.3639999999999999</v>
      </c>
      <c r="DA101" s="42">
        <v>1.4179999999999999</v>
      </c>
      <c r="DB101" s="41"/>
      <c r="DC101" s="41"/>
      <c r="DD101" s="41"/>
    </row>
    <row r="102" spans="1:108"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0.60399999999999998</v>
      </c>
      <c r="CY102" s="42">
        <v>0.95299999999999996</v>
      </c>
      <c r="CZ102" s="42">
        <v>1.1549999999999998</v>
      </c>
      <c r="DA102" s="42">
        <v>1.252</v>
      </c>
      <c r="DB102" s="41"/>
      <c r="DC102" s="41"/>
      <c r="DD102" s="41"/>
    </row>
    <row r="103" spans="1:108"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0.57799999999999996</v>
      </c>
      <c r="CZ103" s="42">
        <v>0.91300000000000003</v>
      </c>
      <c r="DA103" s="42">
        <v>1.093</v>
      </c>
      <c r="DB103" s="41"/>
      <c r="DC103" s="41"/>
      <c r="DD103" s="41"/>
    </row>
    <row r="104" spans="1:108"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0.57999999999999996</v>
      </c>
      <c r="DA104" s="42">
        <v>0.92100000000000004</v>
      </c>
      <c r="DB104" s="41"/>
      <c r="DC104" s="41"/>
      <c r="DD104" s="41"/>
    </row>
    <row r="105" spans="1:108"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0.59199999999999997</v>
      </c>
      <c r="DB105" s="41"/>
      <c r="DC105" s="41"/>
      <c r="DD105" s="41"/>
    </row>
    <row r="106" spans="1:108"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A15B9-4ED6-4018-BF25-0C050F2F77E3}">
  <dimension ref="A1:DD106"/>
  <sheetViews>
    <sheetView topLeftCell="BS1" workbookViewId="0">
      <selection activeCell="N5" sqref="N5"/>
    </sheetView>
  </sheetViews>
  <sheetFormatPr baseColWidth="10" defaultColWidth="10.28515625" defaultRowHeight="15" x14ac:dyDescent="0.25"/>
  <cols>
    <col min="1" max="1" width="44.42578125" style="18" customWidth="1"/>
    <col min="2" max="105" width="10.28515625" style="40"/>
  </cols>
  <sheetData>
    <row r="1" spans="1:108" s="70" customFormat="1"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45" customHeight="1" x14ac:dyDescent="0.25">
      <c r="A2" s="70">
        <v>0</v>
      </c>
      <c r="B2" s="42">
        <v>0.99199999999999999</v>
      </c>
      <c r="C2" s="42">
        <v>1.9789999999999999</v>
      </c>
      <c r="D2" s="42">
        <v>2.96</v>
      </c>
      <c r="E2" s="42">
        <v>3.9359999999999999</v>
      </c>
      <c r="F2" s="42">
        <v>4.907</v>
      </c>
      <c r="G2" s="42">
        <v>5.8740000000000006</v>
      </c>
      <c r="H2" s="42">
        <v>6.8360000000000003</v>
      </c>
      <c r="I2" s="42">
        <v>7.7930000000000001</v>
      </c>
      <c r="J2" s="42">
        <v>8.7449999999999992</v>
      </c>
      <c r="K2" s="42">
        <v>9.6920000000000002</v>
      </c>
      <c r="L2" s="42">
        <v>10.633999999999999</v>
      </c>
      <c r="M2" s="42">
        <v>11.571999999999999</v>
      </c>
      <c r="N2" s="42">
        <v>12.504999999999999</v>
      </c>
      <c r="O2" s="42">
        <v>13.433</v>
      </c>
      <c r="P2" s="42">
        <v>14.356</v>
      </c>
      <c r="Q2" s="42">
        <v>15.274999999999999</v>
      </c>
      <c r="R2" s="42">
        <v>16.189</v>
      </c>
      <c r="S2" s="42">
        <v>17.098000000000003</v>
      </c>
      <c r="T2" s="42">
        <v>18.002000000000002</v>
      </c>
      <c r="U2" s="42">
        <v>18.902000000000001</v>
      </c>
      <c r="V2" s="42">
        <v>19.797000000000001</v>
      </c>
      <c r="W2" s="42">
        <v>20.687000000000001</v>
      </c>
      <c r="X2" s="42">
        <v>21.572000000000003</v>
      </c>
      <c r="Y2" s="42">
        <v>22.452000000000002</v>
      </c>
      <c r="Z2" s="42">
        <v>23.328000000000003</v>
      </c>
      <c r="AA2" s="42">
        <v>24.199000000000002</v>
      </c>
      <c r="AB2" s="42">
        <v>25.065000000000001</v>
      </c>
      <c r="AC2" s="42">
        <v>25.927</v>
      </c>
      <c r="AD2" s="42">
        <v>26.784000000000002</v>
      </c>
      <c r="AE2" s="42">
        <v>27.636000000000003</v>
      </c>
      <c r="AF2" s="42">
        <v>28.483000000000001</v>
      </c>
      <c r="AG2" s="42">
        <v>29.326000000000001</v>
      </c>
      <c r="AH2" s="42">
        <v>30.164000000000001</v>
      </c>
      <c r="AI2" s="42">
        <v>30.997</v>
      </c>
      <c r="AJ2" s="42">
        <v>31.826000000000001</v>
      </c>
      <c r="AK2" s="42">
        <v>32.65</v>
      </c>
      <c r="AL2" s="42">
        <v>33.469000000000001</v>
      </c>
      <c r="AM2" s="42">
        <v>34.282999999999994</v>
      </c>
      <c r="AN2" s="42">
        <v>35.091999999999999</v>
      </c>
      <c r="AO2" s="42">
        <v>35.896999999999998</v>
      </c>
      <c r="AP2" s="42">
        <v>36.696999999999996</v>
      </c>
      <c r="AQ2" s="42">
        <v>37.491999999999997</v>
      </c>
      <c r="AR2" s="42">
        <v>38.281999999999996</v>
      </c>
      <c r="AS2" s="42">
        <v>39.067</v>
      </c>
      <c r="AT2" s="42">
        <v>39.846999999999994</v>
      </c>
      <c r="AU2" s="42">
        <v>40.620999999999995</v>
      </c>
      <c r="AV2" s="42">
        <v>41.39</v>
      </c>
      <c r="AW2" s="42">
        <v>42.153999999999996</v>
      </c>
      <c r="AX2" s="42">
        <v>42.911999999999999</v>
      </c>
      <c r="AY2" s="42">
        <v>43.663999999999994</v>
      </c>
      <c r="AZ2" s="42">
        <v>44.410999999999994</v>
      </c>
      <c r="BA2" s="42">
        <v>45.152000000000001</v>
      </c>
      <c r="BB2" s="42">
        <v>45.885999999999996</v>
      </c>
      <c r="BC2" s="42">
        <v>46.613999999999997</v>
      </c>
      <c r="BD2" s="42">
        <v>47.335000000000001</v>
      </c>
      <c r="BE2" s="42">
        <v>48.05</v>
      </c>
      <c r="BF2" s="42">
        <v>48.757999999999996</v>
      </c>
      <c r="BG2" s="42">
        <v>49.458999999999996</v>
      </c>
      <c r="BH2" s="42">
        <v>50.152000000000001</v>
      </c>
      <c r="BI2" s="42">
        <v>50.836999999999996</v>
      </c>
      <c r="BJ2" s="42">
        <v>51.513999999999996</v>
      </c>
      <c r="BK2" s="42">
        <v>52.183</v>
      </c>
      <c r="BL2" s="42">
        <v>52.842999999999996</v>
      </c>
      <c r="BM2" s="42">
        <v>53.494</v>
      </c>
      <c r="BN2" s="42">
        <v>54.135999999999996</v>
      </c>
      <c r="BO2" s="42">
        <v>54.768000000000001</v>
      </c>
      <c r="BP2" s="42">
        <v>55.39</v>
      </c>
      <c r="BQ2" s="42">
        <v>56.001999999999995</v>
      </c>
      <c r="BR2" s="42">
        <v>56.602999999999994</v>
      </c>
      <c r="BS2" s="42">
        <v>57.192999999999998</v>
      </c>
      <c r="BT2" s="42">
        <v>57.771999999999998</v>
      </c>
      <c r="BU2" s="42">
        <v>58.338999999999999</v>
      </c>
      <c r="BV2" s="42">
        <v>58.893999999999998</v>
      </c>
      <c r="BW2" s="42">
        <v>59.436</v>
      </c>
      <c r="BX2" s="42">
        <v>59.964999999999996</v>
      </c>
      <c r="BY2" s="42">
        <v>60.48</v>
      </c>
      <c r="BZ2" s="42">
        <v>60.98</v>
      </c>
      <c r="CA2" s="42">
        <v>61.463999999999999</v>
      </c>
      <c r="CB2" s="42">
        <v>61.931999999999995</v>
      </c>
      <c r="CC2" s="42">
        <v>62.381999999999998</v>
      </c>
      <c r="CD2" s="42">
        <v>62.814</v>
      </c>
      <c r="CE2" s="42">
        <v>63.225999999999999</v>
      </c>
      <c r="CF2" s="42">
        <v>63.616999999999997</v>
      </c>
      <c r="CG2" s="42">
        <v>63.985999999999997</v>
      </c>
      <c r="CH2" s="42">
        <v>64.332000000000008</v>
      </c>
      <c r="CI2" s="42">
        <v>64.653000000000006</v>
      </c>
      <c r="CJ2" s="42">
        <v>64.948000000000008</v>
      </c>
      <c r="CK2" s="42">
        <v>65.216000000000008</v>
      </c>
      <c r="CL2" s="42">
        <v>65.456000000000003</v>
      </c>
      <c r="CM2" s="42">
        <v>65.667000000000002</v>
      </c>
      <c r="CN2" s="42">
        <v>65.850000000000009</v>
      </c>
      <c r="CO2" s="42">
        <v>66.00500000000001</v>
      </c>
      <c r="CP2" s="42">
        <v>66.134</v>
      </c>
      <c r="CQ2" s="42">
        <v>66.238</v>
      </c>
      <c r="CR2" s="42">
        <v>66.320000000000007</v>
      </c>
      <c r="CS2" s="42">
        <v>66.38300000000001</v>
      </c>
      <c r="CT2" s="42">
        <v>66.430000000000007</v>
      </c>
      <c r="CU2" s="42">
        <v>66.463999999999999</v>
      </c>
      <c r="CV2" s="42">
        <v>66.488</v>
      </c>
      <c r="CW2" s="42">
        <v>66.504000000000005</v>
      </c>
      <c r="CX2" s="42">
        <v>66.515000000000001</v>
      </c>
      <c r="CY2" s="42">
        <v>66.522000000000006</v>
      </c>
      <c r="CZ2" s="42">
        <v>66.52600000000001</v>
      </c>
      <c r="DA2" s="42">
        <v>66.529000000000011</v>
      </c>
      <c r="DB2" s="41"/>
      <c r="DC2" s="41"/>
      <c r="DD2" s="41"/>
    </row>
    <row r="3" spans="1:108" x14ac:dyDescent="0.25">
      <c r="A3" s="18">
        <v>1</v>
      </c>
      <c r="B3" s="42"/>
      <c r="C3" s="42">
        <v>0.995</v>
      </c>
      <c r="D3" s="42">
        <v>1.9849999999999999</v>
      </c>
      <c r="E3" s="42">
        <v>2.9699999999999998</v>
      </c>
      <c r="F3" s="42">
        <v>3.9499999999999997</v>
      </c>
      <c r="G3" s="42">
        <v>4.9250000000000007</v>
      </c>
      <c r="H3" s="42">
        <v>5.8950000000000005</v>
      </c>
      <c r="I3" s="42">
        <v>6.86</v>
      </c>
      <c r="J3" s="42">
        <v>7.82</v>
      </c>
      <c r="K3" s="42">
        <v>8.7759999999999998</v>
      </c>
      <c r="L3" s="42">
        <v>9.7270000000000003</v>
      </c>
      <c r="M3" s="42">
        <v>10.673</v>
      </c>
      <c r="N3" s="42">
        <v>11.613999999999999</v>
      </c>
      <c r="O3" s="42">
        <v>12.549999999999999</v>
      </c>
      <c r="P3" s="42">
        <v>13.481999999999999</v>
      </c>
      <c r="Q3" s="42">
        <v>14.408999999999999</v>
      </c>
      <c r="R3" s="42">
        <v>15.331</v>
      </c>
      <c r="S3" s="42">
        <v>16.248000000000001</v>
      </c>
      <c r="T3" s="42">
        <v>17.16</v>
      </c>
      <c r="U3" s="42">
        <v>18.068000000000001</v>
      </c>
      <c r="V3" s="42">
        <v>18.971</v>
      </c>
      <c r="W3" s="42">
        <v>19.869</v>
      </c>
      <c r="X3" s="42">
        <v>20.762</v>
      </c>
      <c r="Y3" s="42">
        <v>21.650000000000002</v>
      </c>
      <c r="Z3" s="42">
        <v>22.533000000000001</v>
      </c>
      <c r="AA3" s="42">
        <v>23.412000000000003</v>
      </c>
      <c r="AB3" s="42">
        <v>24.286000000000001</v>
      </c>
      <c r="AC3" s="42">
        <v>25.155000000000001</v>
      </c>
      <c r="AD3" s="42">
        <v>26.019000000000002</v>
      </c>
      <c r="AE3" s="42">
        <v>26.879000000000001</v>
      </c>
      <c r="AF3" s="42">
        <v>27.734000000000002</v>
      </c>
      <c r="AG3" s="42">
        <v>28.584</v>
      </c>
      <c r="AH3" s="42">
        <v>29.429000000000002</v>
      </c>
      <c r="AI3" s="42">
        <v>30.27</v>
      </c>
      <c r="AJ3" s="42">
        <v>31.106000000000002</v>
      </c>
      <c r="AK3" s="42">
        <v>31.937000000000001</v>
      </c>
      <c r="AL3" s="42">
        <v>32.762999999999998</v>
      </c>
      <c r="AM3" s="42">
        <v>33.583999999999996</v>
      </c>
      <c r="AN3" s="42">
        <v>34.400999999999996</v>
      </c>
      <c r="AO3" s="42">
        <v>35.213000000000001</v>
      </c>
      <c r="AP3" s="42">
        <v>36.019999999999996</v>
      </c>
      <c r="AQ3" s="42">
        <v>36.821999999999996</v>
      </c>
      <c r="AR3" s="42">
        <v>37.619</v>
      </c>
      <c r="AS3" s="42">
        <v>38.410999999999994</v>
      </c>
      <c r="AT3" s="42">
        <v>39.196999999999996</v>
      </c>
      <c r="AU3" s="42">
        <v>39.977999999999994</v>
      </c>
      <c r="AV3" s="42">
        <v>40.753999999999998</v>
      </c>
      <c r="AW3" s="42">
        <v>41.524000000000001</v>
      </c>
      <c r="AX3" s="42">
        <v>42.288999999999994</v>
      </c>
      <c r="AY3" s="42">
        <v>43.047999999999995</v>
      </c>
      <c r="AZ3" s="42">
        <v>43.800999999999995</v>
      </c>
      <c r="BA3" s="42">
        <v>44.547999999999995</v>
      </c>
      <c r="BB3" s="42">
        <v>45.288999999999994</v>
      </c>
      <c r="BC3" s="42">
        <v>46.022999999999996</v>
      </c>
      <c r="BD3" s="42">
        <v>46.750999999999998</v>
      </c>
      <c r="BE3" s="42">
        <v>47.471999999999994</v>
      </c>
      <c r="BF3" s="42">
        <v>48.186</v>
      </c>
      <c r="BG3" s="42">
        <v>48.893000000000001</v>
      </c>
      <c r="BH3" s="42">
        <v>49.591999999999999</v>
      </c>
      <c r="BI3" s="42">
        <v>50.283999999999999</v>
      </c>
      <c r="BJ3" s="42">
        <v>50.966999999999999</v>
      </c>
      <c r="BK3" s="42">
        <v>51.641999999999996</v>
      </c>
      <c r="BL3" s="42">
        <v>52.308</v>
      </c>
      <c r="BM3" s="42">
        <v>52.964999999999996</v>
      </c>
      <c r="BN3" s="42">
        <v>53.613</v>
      </c>
      <c r="BO3" s="42">
        <v>54.250999999999998</v>
      </c>
      <c r="BP3" s="42">
        <v>54.878999999999998</v>
      </c>
      <c r="BQ3" s="42">
        <v>55.495999999999995</v>
      </c>
      <c r="BR3" s="42">
        <v>56.102999999999994</v>
      </c>
      <c r="BS3" s="42">
        <v>56.698</v>
      </c>
      <c r="BT3" s="42">
        <v>57.281999999999996</v>
      </c>
      <c r="BU3" s="42">
        <v>57.853999999999999</v>
      </c>
      <c r="BV3" s="42">
        <v>58.413999999999994</v>
      </c>
      <c r="BW3" s="42">
        <v>58.960999999999999</v>
      </c>
      <c r="BX3" s="42">
        <v>59.494</v>
      </c>
      <c r="BY3" s="42">
        <v>60.012999999999998</v>
      </c>
      <c r="BZ3" s="42">
        <v>60.516999999999996</v>
      </c>
      <c r="CA3" s="42">
        <v>61.006</v>
      </c>
      <c r="CB3" s="42">
        <v>61.477999999999994</v>
      </c>
      <c r="CC3" s="42">
        <v>61.931999999999995</v>
      </c>
      <c r="CD3" s="42">
        <v>62.367999999999995</v>
      </c>
      <c r="CE3" s="42">
        <v>62.783999999999999</v>
      </c>
      <c r="CF3" s="42">
        <v>63.178999999999995</v>
      </c>
      <c r="CG3" s="42">
        <v>63.552</v>
      </c>
      <c r="CH3" s="42">
        <v>63.900999999999996</v>
      </c>
      <c r="CI3" s="42">
        <v>64.225000000000009</v>
      </c>
      <c r="CJ3" s="42">
        <v>64.52300000000001</v>
      </c>
      <c r="CK3" s="42">
        <v>64.793000000000006</v>
      </c>
      <c r="CL3" s="42">
        <v>65.035000000000011</v>
      </c>
      <c r="CM3" s="42">
        <v>65.248000000000005</v>
      </c>
      <c r="CN3" s="42">
        <v>65.433000000000007</v>
      </c>
      <c r="CO3" s="42">
        <v>65.59</v>
      </c>
      <c r="CP3" s="42">
        <v>65.72</v>
      </c>
      <c r="CQ3" s="42">
        <v>65.825000000000003</v>
      </c>
      <c r="CR3" s="42">
        <v>65.908000000000001</v>
      </c>
      <c r="CS3" s="42">
        <v>65.972000000000008</v>
      </c>
      <c r="CT3" s="42">
        <v>66.02000000000001</v>
      </c>
      <c r="CU3" s="42">
        <v>66.055000000000007</v>
      </c>
      <c r="CV3" s="42">
        <v>66.079000000000008</v>
      </c>
      <c r="CW3" s="42">
        <v>66.096000000000004</v>
      </c>
      <c r="CX3" s="42">
        <v>66.106999999999999</v>
      </c>
      <c r="CY3" s="42">
        <v>66.114000000000004</v>
      </c>
      <c r="CZ3" s="42">
        <v>66.118000000000009</v>
      </c>
      <c r="DA3" s="42">
        <v>66.121000000000009</v>
      </c>
      <c r="DB3" s="41"/>
      <c r="DC3" s="41"/>
      <c r="DD3" s="41"/>
    </row>
    <row r="4" spans="1:108" x14ac:dyDescent="0.25">
      <c r="A4" s="18">
        <v>2</v>
      </c>
      <c r="B4" s="42"/>
      <c r="C4" s="42"/>
      <c r="D4" s="42">
        <v>0.995</v>
      </c>
      <c r="E4" s="42">
        <v>1.9849999999999999</v>
      </c>
      <c r="F4" s="42">
        <v>2.9699999999999998</v>
      </c>
      <c r="G4" s="42">
        <v>3.9499999999999997</v>
      </c>
      <c r="H4" s="42">
        <v>4.9250000000000007</v>
      </c>
      <c r="I4" s="42">
        <v>5.8950000000000005</v>
      </c>
      <c r="J4" s="42">
        <v>6.8610000000000007</v>
      </c>
      <c r="K4" s="42">
        <v>7.8220000000000001</v>
      </c>
      <c r="L4" s="42">
        <v>8.7779999999999987</v>
      </c>
      <c r="M4" s="42">
        <v>9.7289999999999992</v>
      </c>
      <c r="N4" s="42">
        <v>10.674999999999999</v>
      </c>
      <c r="O4" s="42">
        <v>11.616</v>
      </c>
      <c r="P4" s="42">
        <v>12.552999999999999</v>
      </c>
      <c r="Q4" s="42">
        <v>13.484999999999999</v>
      </c>
      <c r="R4" s="42">
        <v>14.411999999999999</v>
      </c>
      <c r="S4" s="42">
        <v>15.334</v>
      </c>
      <c r="T4" s="42">
        <v>16.251000000000001</v>
      </c>
      <c r="U4" s="42">
        <v>17.163</v>
      </c>
      <c r="V4" s="42">
        <v>18.071000000000002</v>
      </c>
      <c r="W4" s="42">
        <v>18.974</v>
      </c>
      <c r="X4" s="42">
        <v>19.872</v>
      </c>
      <c r="Y4" s="42">
        <v>20.765000000000001</v>
      </c>
      <c r="Z4" s="42">
        <v>21.653000000000002</v>
      </c>
      <c r="AA4" s="42">
        <v>22.536000000000001</v>
      </c>
      <c r="AB4" s="42">
        <v>23.415000000000003</v>
      </c>
      <c r="AC4" s="42">
        <v>24.289000000000001</v>
      </c>
      <c r="AD4" s="42">
        <v>25.158000000000001</v>
      </c>
      <c r="AE4" s="42">
        <v>26.022000000000002</v>
      </c>
      <c r="AF4" s="42">
        <v>26.881</v>
      </c>
      <c r="AG4" s="42">
        <v>27.736000000000001</v>
      </c>
      <c r="AH4" s="42">
        <v>28.586000000000002</v>
      </c>
      <c r="AI4" s="42">
        <v>29.431000000000001</v>
      </c>
      <c r="AJ4" s="42">
        <v>30.271000000000001</v>
      </c>
      <c r="AK4" s="42">
        <v>31.106000000000002</v>
      </c>
      <c r="AL4" s="42">
        <v>31.937000000000001</v>
      </c>
      <c r="AM4" s="42">
        <v>32.762999999999998</v>
      </c>
      <c r="AN4" s="42">
        <v>33.583999999999996</v>
      </c>
      <c r="AO4" s="42">
        <v>34.4</v>
      </c>
      <c r="AP4" s="42">
        <v>35.210999999999999</v>
      </c>
      <c r="AQ4" s="42">
        <v>36.016999999999996</v>
      </c>
      <c r="AR4" s="42">
        <v>36.817999999999998</v>
      </c>
      <c r="AS4" s="42">
        <v>37.613999999999997</v>
      </c>
      <c r="AT4" s="42">
        <v>38.405000000000001</v>
      </c>
      <c r="AU4" s="42">
        <v>39.19</v>
      </c>
      <c r="AV4" s="42">
        <v>39.97</v>
      </c>
      <c r="AW4" s="42">
        <v>40.744</v>
      </c>
      <c r="AX4" s="42">
        <v>41.512999999999998</v>
      </c>
      <c r="AY4" s="42">
        <v>42.275999999999996</v>
      </c>
      <c r="AZ4" s="42">
        <v>43.032999999999994</v>
      </c>
      <c r="BA4" s="42">
        <v>43.783999999999999</v>
      </c>
      <c r="BB4" s="42">
        <v>44.528999999999996</v>
      </c>
      <c r="BC4" s="42">
        <v>45.266999999999996</v>
      </c>
      <c r="BD4" s="42">
        <v>45.998999999999995</v>
      </c>
      <c r="BE4" s="42">
        <v>46.723999999999997</v>
      </c>
      <c r="BF4" s="42">
        <v>47.442</v>
      </c>
      <c r="BG4" s="42">
        <v>48.152999999999999</v>
      </c>
      <c r="BH4" s="42">
        <v>48.855999999999995</v>
      </c>
      <c r="BI4" s="42">
        <v>49.550999999999995</v>
      </c>
      <c r="BJ4" s="42">
        <v>50.238</v>
      </c>
      <c r="BK4" s="42">
        <v>50.916999999999994</v>
      </c>
      <c r="BL4" s="42">
        <v>51.586999999999996</v>
      </c>
      <c r="BM4" s="42">
        <v>52.247999999999998</v>
      </c>
      <c r="BN4" s="42">
        <v>52.899000000000001</v>
      </c>
      <c r="BO4" s="42">
        <v>53.54</v>
      </c>
      <c r="BP4" s="42">
        <v>54.170999999999999</v>
      </c>
      <c r="BQ4" s="42">
        <v>54.791999999999994</v>
      </c>
      <c r="BR4" s="42">
        <v>55.402000000000001</v>
      </c>
      <c r="BS4" s="42">
        <v>56.000999999999998</v>
      </c>
      <c r="BT4" s="42">
        <v>56.588000000000001</v>
      </c>
      <c r="BU4" s="42">
        <v>57.162999999999997</v>
      </c>
      <c r="BV4" s="42">
        <v>57.725999999999999</v>
      </c>
      <c r="BW4" s="42">
        <v>58.275999999999996</v>
      </c>
      <c r="BX4" s="42">
        <v>58.811999999999998</v>
      </c>
      <c r="BY4" s="42">
        <v>59.333999999999996</v>
      </c>
      <c r="BZ4" s="42">
        <v>59.841000000000001</v>
      </c>
      <c r="CA4" s="42">
        <v>60.332000000000001</v>
      </c>
      <c r="CB4" s="42">
        <v>60.806999999999995</v>
      </c>
      <c r="CC4" s="42">
        <v>61.263999999999996</v>
      </c>
      <c r="CD4" s="42">
        <v>61.701999999999998</v>
      </c>
      <c r="CE4" s="42">
        <v>62.12</v>
      </c>
      <c r="CF4" s="42">
        <v>62.516999999999996</v>
      </c>
      <c r="CG4" s="42">
        <v>62.891999999999996</v>
      </c>
      <c r="CH4" s="42">
        <v>63.242999999999995</v>
      </c>
      <c r="CI4" s="42">
        <v>63.568999999999996</v>
      </c>
      <c r="CJ4" s="42">
        <v>63.867999999999995</v>
      </c>
      <c r="CK4" s="42">
        <v>64.13900000000001</v>
      </c>
      <c r="CL4" s="42">
        <v>64.382000000000005</v>
      </c>
      <c r="CM4" s="42">
        <v>64.596000000000004</v>
      </c>
      <c r="CN4" s="42">
        <v>64.782000000000011</v>
      </c>
      <c r="CO4" s="42">
        <v>64.939000000000007</v>
      </c>
      <c r="CP4" s="42">
        <v>65.070000000000007</v>
      </c>
      <c r="CQ4" s="42">
        <v>65.176000000000002</v>
      </c>
      <c r="CR4" s="42">
        <v>65.260000000000005</v>
      </c>
      <c r="CS4" s="42">
        <v>65.323999999999998</v>
      </c>
      <c r="CT4" s="42">
        <v>65.372</v>
      </c>
      <c r="CU4" s="42">
        <v>65.407000000000011</v>
      </c>
      <c r="CV4" s="42">
        <v>65.431000000000012</v>
      </c>
      <c r="CW4" s="42">
        <v>65.448000000000008</v>
      </c>
      <c r="CX4" s="42">
        <v>65.459000000000003</v>
      </c>
      <c r="CY4" s="42">
        <v>65.466000000000008</v>
      </c>
      <c r="CZ4" s="42">
        <v>65.471000000000004</v>
      </c>
      <c r="DA4" s="42">
        <v>65.474000000000004</v>
      </c>
      <c r="DB4" s="41"/>
      <c r="DC4" s="41"/>
      <c r="DD4" s="41"/>
    </row>
    <row r="5" spans="1:108" x14ac:dyDescent="0.25">
      <c r="A5" s="18">
        <v>3</v>
      </c>
      <c r="B5" s="42"/>
      <c r="C5" s="42"/>
      <c r="D5" s="42"/>
      <c r="E5" s="42">
        <v>0.995</v>
      </c>
      <c r="F5" s="42">
        <v>1.9849999999999999</v>
      </c>
      <c r="G5" s="42">
        <v>2.9699999999999998</v>
      </c>
      <c r="H5" s="42">
        <v>3.9499999999999997</v>
      </c>
      <c r="I5" s="42">
        <v>4.9250000000000007</v>
      </c>
      <c r="J5" s="42">
        <v>5.8959999999999999</v>
      </c>
      <c r="K5" s="42">
        <v>6.8620000000000001</v>
      </c>
      <c r="L5" s="42">
        <v>7.8230000000000004</v>
      </c>
      <c r="M5" s="42">
        <v>8.7789999999999999</v>
      </c>
      <c r="N5" s="42">
        <v>9.7299999999999986</v>
      </c>
      <c r="O5" s="42">
        <v>10.676</v>
      </c>
      <c r="P5" s="42">
        <v>11.616999999999999</v>
      </c>
      <c r="Q5" s="42">
        <v>12.554</v>
      </c>
      <c r="R5" s="42">
        <v>13.485999999999999</v>
      </c>
      <c r="S5" s="42">
        <v>14.413</v>
      </c>
      <c r="T5" s="42">
        <v>15.334999999999999</v>
      </c>
      <c r="U5" s="42">
        <v>16.252000000000002</v>
      </c>
      <c r="V5" s="42">
        <v>17.164000000000001</v>
      </c>
      <c r="W5" s="42">
        <v>18.071000000000002</v>
      </c>
      <c r="X5" s="42">
        <v>18.973000000000003</v>
      </c>
      <c r="Y5" s="42">
        <v>19.871000000000002</v>
      </c>
      <c r="Z5" s="42">
        <v>20.764000000000003</v>
      </c>
      <c r="AA5" s="42">
        <v>21.652000000000001</v>
      </c>
      <c r="AB5" s="42">
        <v>22.535</v>
      </c>
      <c r="AC5" s="42">
        <v>23.413</v>
      </c>
      <c r="AD5" s="42">
        <v>24.286000000000001</v>
      </c>
      <c r="AE5" s="42">
        <v>25.155000000000001</v>
      </c>
      <c r="AF5" s="42">
        <v>26.019000000000002</v>
      </c>
      <c r="AG5" s="42">
        <v>26.878</v>
      </c>
      <c r="AH5" s="42">
        <v>27.732000000000003</v>
      </c>
      <c r="AI5" s="42">
        <v>28.581</v>
      </c>
      <c r="AJ5" s="42">
        <v>29.426000000000002</v>
      </c>
      <c r="AK5" s="42">
        <v>30.266000000000002</v>
      </c>
      <c r="AL5" s="42">
        <v>31.101000000000003</v>
      </c>
      <c r="AM5" s="42">
        <v>31.931000000000001</v>
      </c>
      <c r="AN5" s="42">
        <v>32.756</v>
      </c>
      <c r="AO5" s="42">
        <v>33.576000000000001</v>
      </c>
      <c r="AP5" s="42">
        <v>34.390999999999998</v>
      </c>
      <c r="AQ5" s="42">
        <v>35.201000000000001</v>
      </c>
      <c r="AR5" s="42">
        <v>36.006</v>
      </c>
      <c r="AS5" s="42">
        <v>36.805999999999997</v>
      </c>
      <c r="AT5" s="42">
        <v>37.600999999999999</v>
      </c>
      <c r="AU5" s="42">
        <v>38.39</v>
      </c>
      <c r="AV5" s="42">
        <v>39.173999999999999</v>
      </c>
      <c r="AW5" s="42">
        <v>39.951999999999998</v>
      </c>
      <c r="AX5" s="42">
        <v>40.724999999999994</v>
      </c>
      <c r="AY5" s="42">
        <v>41.491999999999997</v>
      </c>
      <c r="AZ5" s="42">
        <v>42.253</v>
      </c>
      <c r="BA5" s="42">
        <v>43.007999999999996</v>
      </c>
      <c r="BB5" s="42">
        <v>43.756999999999998</v>
      </c>
      <c r="BC5" s="42">
        <v>44.498999999999995</v>
      </c>
      <c r="BD5" s="42">
        <v>45.233999999999995</v>
      </c>
      <c r="BE5" s="42">
        <v>45.963000000000001</v>
      </c>
      <c r="BF5" s="42">
        <v>46.683999999999997</v>
      </c>
      <c r="BG5" s="42">
        <v>47.397999999999996</v>
      </c>
      <c r="BH5" s="42">
        <v>48.104999999999997</v>
      </c>
      <c r="BI5" s="42">
        <v>48.803999999999995</v>
      </c>
      <c r="BJ5" s="42">
        <v>49.494999999999997</v>
      </c>
      <c r="BK5" s="42">
        <v>50.177</v>
      </c>
      <c r="BL5" s="42">
        <v>50.849999999999994</v>
      </c>
      <c r="BM5" s="42">
        <v>51.513999999999996</v>
      </c>
      <c r="BN5" s="42">
        <v>52.167999999999999</v>
      </c>
      <c r="BO5" s="42">
        <v>52.812999999999995</v>
      </c>
      <c r="BP5" s="42">
        <v>53.446999999999996</v>
      </c>
      <c r="BQ5" s="42">
        <v>54.070999999999998</v>
      </c>
      <c r="BR5" s="42">
        <v>54.683999999999997</v>
      </c>
      <c r="BS5" s="42">
        <v>55.285999999999994</v>
      </c>
      <c r="BT5" s="42">
        <v>55.875999999999998</v>
      </c>
      <c r="BU5" s="42">
        <v>56.454000000000001</v>
      </c>
      <c r="BV5" s="42">
        <v>57.019999999999996</v>
      </c>
      <c r="BW5" s="42">
        <v>57.573</v>
      </c>
      <c r="BX5" s="42">
        <v>58.111999999999995</v>
      </c>
      <c r="BY5" s="42">
        <v>58.637</v>
      </c>
      <c r="BZ5" s="42">
        <v>59.146999999999998</v>
      </c>
      <c r="CA5" s="42">
        <v>59.640999999999998</v>
      </c>
      <c r="CB5" s="42">
        <v>60.117999999999995</v>
      </c>
      <c r="CC5" s="42">
        <v>60.576999999999998</v>
      </c>
      <c r="CD5" s="42">
        <v>61.016999999999996</v>
      </c>
      <c r="CE5" s="42">
        <v>61.436999999999998</v>
      </c>
      <c r="CF5" s="42">
        <v>61.835999999999999</v>
      </c>
      <c r="CG5" s="42">
        <v>62.211999999999996</v>
      </c>
      <c r="CH5" s="42">
        <v>62.564</v>
      </c>
      <c r="CI5" s="42">
        <v>62.890999999999998</v>
      </c>
      <c r="CJ5" s="42">
        <v>63.192</v>
      </c>
      <c r="CK5" s="42">
        <v>63.464999999999996</v>
      </c>
      <c r="CL5" s="42">
        <v>63.708999999999996</v>
      </c>
      <c r="CM5" s="42">
        <v>63.924999999999997</v>
      </c>
      <c r="CN5" s="42">
        <v>64.112000000000009</v>
      </c>
      <c r="CO5" s="42">
        <v>64.27000000000001</v>
      </c>
      <c r="CP5" s="42">
        <v>64.40100000000001</v>
      </c>
      <c r="CQ5" s="42">
        <v>64.507000000000005</v>
      </c>
      <c r="CR5" s="42">
        <v>64.591000000000008</v>
      </c>
      <c r="CS5" s="42">
        <v>64.656000000000006</v>
      </c>
      <c r="CT5" s="42">
        <v>64.704000000000008</v>
      </c>
      <c r="CU5" s="42">
        <v>64.739000000000004</v>
      </c>
      <c r="CV5" s="42">
        <v>64.76400000000001</v>
      </c>
      <c r="CW5" s="42">
        <v>64.781000000000006</v>
      </c>
      <c r="CX5" s="42">
        <v>64.792000000000002</v>
      </c>
      <c r="CY5" s="42">
        <v>64.799000000000007</v>
      </c>
      <c r="CZ5" s="42">
        <v>64.804000000000002</v>
      </c>
      <c r="DA5" s="42">
        <v>64.807000000000002</v>
      </c>
      <c r="DB5" s="41"/>
      <c r="DC5" s="41"/>
      <c r="DD5" s="41"/>
    </row>
    <row r="6" spans="1:108" x14ac:dyDescent="0.25">
      <c r="A6" s="18">
        <v>4</v>
      </c>
      <c r="B6" s="42"/>
      <c r="C6" s="42"/>
      <c r="D6" s="42"/>
      <c r="E6" s="42"/>
      <c r="F6" s="42">
        <v>0.995</v>
      </c>
      <c r="G6" s="42">
        <v>1.9849999999999999</v>
      </c>
      <c r="H6" s="42">
        <v>2.9699999999999998</v>
      </c>
      <c r="I6" s="42">
        <v>3.9499999999999997</v>
      </c>
      <c r="J6" s="42">
        <v>4.9250000000000007</v>
      </c>
      <c r="K6" s="42">
        <v>5.8959999999999999</v>
      </c>
      <c r="L6" s="42">
        <v>6.8620000000000001</v>
      </c>
      <c r="M6" s="42">
        <v>7.8230000000000004</v>
      </c>
      <c r="N6" s="42">
        <v>8.7789999999999999</v>
      </c>
      <c r="O6" s="42">
        <v>9.7299999999999986</v>
      </c>
      <c r="P6" s="42">
        <v>10.676</v>
      </c>
      <c r="Q6" s="42">
        <v>11.616999999999999</v>
      </c>
      <c r="R6" s="42">
        <v>12.554</v>
      </c>
      <c r="S6" s="42">
        <v>13.485999999999999</v>
      </c>
      <c r="T6" s="42">
        <v>14.413</v>
      </c>
      <c r="U6" s="42">
        <v>15.334999999999999</v>
      </c>
      <c r="V6" s="42">
        <v>16.252000000000002</v>
      </c>
      <c r="W6" s="42">
        <v>17.164000000000001</v>
      </c>
      <c r="X6" s="42">
        <v>18.071000000000002</v>
      </c>
      <c r="Y6" s="42">
        <v>18.973000000000003</v>
      </c>
      <c r="Z6" s="42">
        <v>19.87</v>
      </c>
      <c r="AA6" s="42">
        <v>20.762</v>
      </c>
      <c r="AB6" s="42">
        <v>21.650000000000002</v>
      </c>
      <c r="AC6" s="42">
        <v>22.533000000000001</v>
      </c>
      <c r="AD6" s="42">
        <v>23.411000000000001</v>
      </c>
      <c r="AE6" s="42">
        <v>24.284000000000002</v>
      </c>
      <c r="AF6" s="42">
        <v>25.152000000000001</v>
      </c>
      <c r="AG6" s="42">
        <v>26.015000000000001</v>
      </c>
      <c r="AH6" s="42">
        <v>26.874000000000002</v>
      </c>
      <c r="AI6" s="42">
        <v>27.728000000000002</v>
      </c>
      <c r="AJ6" s="42">
        <v>28.577000000000002</v>
      </c>
      <c r="AK6" s="42">
        <v>29.421000000000003</v>
      </c>
      <c r="AL6" s="42">
        <v>30.26</v>
      </c>
      <c r="AM6" s="42">
        <v>31.094000000000001</v>
      </c>
      <c r="AN6" s="42">
        <v>31.923000000000002</v>
      </c>
      <c r="AO6" s="42">
        <v>32.747</v>
      </c>
      <c r="AP6" s="42">
        <v>33.565999999999995</v>
      </c>
      <c r="AQ6" s="42">
        <v>34.379999999999995</v>
      </c>
      <c r="AR6" s="42">
        <v>35.189</v>
      </c>
      <c r="AS6" s="42">
        <v>35.992999999999995</v>
      </c>
      <c r="AT6" s="42">
        <v>36.791999999999994</v>
      </c>
      <c r="AU6" s="42">
        <v>37.585000000000001</v>
      </c>
      <c r="AV6" s="42">
        <v>38.372999999999998</v>
      </c>
      <c r="AW6" s="42">
        <v>39.155000000000001</v>
      </c>
      <c r="AX6" s="42">
        <v>39.931999999999995</v>
      </c>
      <c r="AY6" s="42">
        <v>40.702999999999996</v>
      </c>
      <c r="AZ6" s="42">
        <v>41.467999999999996</v>
      </c>
      <c r="BA6" s="42">
        <v>42.226999999999997</v>
      </c>
      <c r="BB6" s="42">
        <v>42.978999999999999</v>
      </c>
      <c r="BC6" s="42">
        <v>43.724999999999994</v>
      </c>
      <c r="BD6" s="42">
        <v>44.463999999999999</v>
      </c>
      <c r="BE6" s="42">
        <v>45.195999999999998</v>
      </c>
      <c r="BF6" s="42">
        <v>45.920999999999999</v>
      </c>
      <c r="BG6" s="42">
        <v>46.638999999999996</v>
      </c>
      <c r="BH6" s="42">
        <v>47.348999999999997</v>
      </c>
      <c r="BI6" s="42">
        <v>48.050999999999995</v>
      </c>
      <c r="BJ6" s="42">
        <v>48.744999999999997</v>
      </c>
      <c r="BK6" s="42">
        <v>49.430999999999997</v>
      </c>
      <c r="BL6" s="42">
        <v>50.107999999999997</v>
      </c>
      <c r="BM6" s="42">
        <v>50.774999999999999</v>
      </c>
      <c r="BN6" s="42">
        <v>51.433</v>
      </c>
      <c r="BO6" s="42">
        <v>52.080999999999996</v>
      </c>
      <c r="BP6" s="42">
        <v>52.719000000000001</v>
      </c>
      <c r="BQ6" s="42">
        <v>53.345999999999997</v>
      </c>
      <c r="BR6" s="42">
        <v>53.961999999999996</v>
      </c>
      <c r="BS6" s="42">
        <v>54.567</v>
      </c>
      <c r="BT6" s="42">
        <v>55.16</v>
      </c>
      <c r="BU6" s="42">
        <v>55.741</v>
      </c>
      <c r="BV6" s="42">
        <v>56.309999999999995</v>
      </c>
      <c r="BW6" s="42">
        <v>56.864999999999995</v>
      </c>
      <c r="BX6" s="42">
        <v>57.406999999999996</v>
      </c>
      <c r="BY6" s="42">
        <v>57.933999999999997</v>
      </c>
      <c r="BZ6" s="42">
        <v>58.445999999999998</v>
      </c>
      <c r="CA6" s="42">
        <v>58.942</v>
      </c>
      <c r="CB6" s="42">
        <v>59.420999999999999</v>
      </c>
      <c r="CC6" s="42">
        <v>59.882999999999996</v>
      </c>
      <c r="CD6" s="42">
        <v>60.326000000000001</v>
      </c>
      <c r="CE6" s="42">
        <v>60.747999999999998</v>
      </c>
      <c r="CF6" s="42">
        <v>61.149000000000001</v>
      </c>
      <c r="CG6" s="42">
        <v>61.527000000000001</v>
      </c>
      <c r="CH6" s="42">
        <v>61.881</v>
      </c>
      <c r="CI6" s="42">
        <v>62.21</v>
      </c>
      <c r="CJ6" s="42">
        <v>62.512</v>
      </c>
      <c r="CK6" s="42">
        <v>62.785999999999994</v>
      </c>
      <c r="CL6" s="42">
        <v>63.031999999999996</v>
      </c>
      <c r="CM6" s="42">
        <v>63.248999999999995</v>
      </c>
      <c r="CN6" s="42">
        <v>63.436999999999998</v>
      </c>
      <c r="CO6" s="42">
        <v>63.595999999999997</v>
      </c>
      <c r="CP6" s="42">
        <v>63.727999999999994</v>
      </c>
      <c r="CQ6" s="42">
        <v>63.835000000000001</v>
      </c>
      <c r="CR6" s="42">
        <v>63.919999999999995</v>
      </c>
      <c r="CS6" s="42">
        <v>63.984999999999999</v>
      </c>
      <c r="CT6" s="42">
        <v>64.033000000000001</v>
      </c>
      <c r="CU6" s="42">
        <v>64.067999999999998</v>
      </c>
      <c r="CV6" s="42">
        <v>64.093000000000004</v>
      </c>
      <c r="CW6" s="42">
        <v>64.11</v>
      </c>
      <c r="CX6" s="42">
        <v>64.121000000000009</v>
      </c>
      <c r="CY6" s="42">
        <v>64.128</v>
      </c>
      <c r="CZ6" s="42">
        <v>64.13300000000001</v>
      </c>
      <c r="DA6" s="42">
        <v>64.13600000000001</v>
      </c>
      <c r="DB6" s="41"/>
      <c r="DC6" s="41"/>
      <c r="DD6" s="41"/>
    </row>
    <row r="7" spans="1:108" x14ac:dyDescent="0.25">
      <c r="A7" s="18">
        <v>5</v>
      </c>
      <c r="B7" s="42"/>
      <c r="C7" s="42"/>
      <c r="D7" s="42"/>
      <c r="E7" s="42"/>
      <c r="F7" s="42"/>
      <c r="G7" s="42">
        <v>0.995</v>
      </c>
      <c r="H7" s="42">
        <v>1.9849999999999999</v>
      </c>
      <c r="I7" s="42">
        <v>2.9699999999999998</v>
      </c>
      <c r="J7" s="42">
        <v>3.9499999999999997</v>
      </c>
      <c r="K7" s="42">
        <v>4.9250000000000007</v>
      </c>
      <c r="L7" s="42">
        <v>5.8959999999999999</v>
      </c>
      <c r="M7" s="42">
        <v>6.8620000000000001</v>
      </c>
      <c r="N7" s="42">
        <v>7.8230000000000004</v>
      </c>
      <c r="O7" s="42">
        <v>8.7789999999999999</v>
      </c>
      <c r="P7" s="42">
        <v>9.7299999999999986</v>
      </c>
      <c r="Q7" s="42">
        <v>10.676</v>
      </c>
      <c r="R7" s="42">
        <v>11.616999999999999</v>
      </c>
      <c r="S7" s="42">
        <v>12.552999999999999</v>
      </c>
      <c r="T7" s="42">
        <v>13.484</v>
      </c>
      <c r="U7" s="42">
        <v>14.411</v>
      </c>
      <c r="V7" s="42">
        <v>15.333</v>
      </c>
      <c r="W7" s="42">
        <v>16.25</v>
      </c>
      <c r="X7" s="42">
        <v>17.162000000000003</v>
      </c>
      <c r="Y7" s="42">
        <v>18.069000000000003</v>
      </c>
      <c r="Z7" s="42">
        <v>18.971</v>
      </c>
      <c r="AA7" s="42">
        <v>19.868000000000002</v>
      </c>
      <c r="AB7" s="42">
        <v>20.76</v>
      </c>
      <c r="AC7" s="42">
        <v>21.647000000000002</v>
      </c>
      <c r="AD7" s="42">
        <v>22.529</v>
      </c>
      <c r="AE7" s="42">
        <v>23.407</v>
      </c>
      <c r="AF7" s="42">
        <v>24.28</v>
      </c>
      <c r="AG7" s="42">
        <v>25.148</v>
      </c>
      <c r="AH7" s="42">
        <v>26.011000000000003</v>
      </c>
      <c r="AI7" s="42">
        <v>26.869</v>
      </c>
      <c r="AJ7" s="42">
        <v>27.722000000000001</v>
      </c>
      <c r="AK7" s="42">
        <v>28.57</v>
      </c>
      <c r="AL7" s="42">
        <v>29.414000000000001</v>
      </c>
      <c r="AM7" s="42">
        <v>30.253</v>
      </c>
      <c r="AN7" s="42">
        <v>31.087</v>
      </c>
      <c r="AO7" s="42">
        <v>31.916</v>
      </c>
      <c r="AP7" s="42">
        <v>32.739999999999995</v>
      </c>
      <c r="AQ7" s="42">
        <v>33.558</v>
      </c>
      <c r="AR7" s="42">
        <v>34.370999999999995</v>
      </c>
      <c r="AS7" s="42">
        <v>35.178999999999995</v>
      </c>
      <c r="AT7" s="42">
        <v>35.981999999999999</v>
      </c>
      <c r="AU7" s="42">
        <v>36.778999999999996</v>
      </c>
      <c r="AV7" s="42">
        <v>37.570999999999998</v>
      </c>
      <c r="AW7" s="42">
        <v>38.356999999999999</v>
      </c>
      <c r="AX7" s="42">
        <v>39.137999999999998</v>
      </c>
      <c r="AY7" s="42">
        <v>39.912999999999997</v>
      </c>
      <c r="AZ7" s="42">
        <v>40.681999999999995</v>
      </c>
      <c r="BA7" s="42">
        <v>41.445</v>
      </c>
      <c r="BB7" s="42">
        <v>42.201000000000001</v>
      </c>
      <c r="BC7" s="42">
        <v>42.951000000000001</v>
      </c>
      <c r="BD7" s="42">
        <v>43.693999999999996</v>
      </c>
      <c r="BE7" s="42">
        <v>44.43</v>
      </c>
      <c r="BF7" s="42">
        <v>45.158999999999999</v>
      </c>
      <c r="BG7" s="42">
        <v>45.879999999999995</v>
      </c>
      <c r="BH7" s="42">
        <v>46.594000000000001</v>
      </c>
      <c r="BI7" s="42">
        <v>47.3</v>
      </c>
      <c r="BJ7" s="42">
        <v>47.997999999999998</v>
      </c>
      <c r="BK7" s="42">
        <v>48.686999999999998</v>
      </c>
      <c r="BL7" s="42">
        <v>49.366999999999997</v>
      </c>
      <c r="BM7" s="42">
        <v>50.037999999999997</v>
      </c>
      <c r="BN7" s="42">
        <v>50.698999999999998</v>
      </c>
      <c r="BO7" s="42">
        <v>51.349999999999994</v>
      </c>
      <c r="BP7" s="42">
        <v>51.991</v>
      </c>
      <c r="BQ7" s="42">
        <v>52.620999999999995</v>
      </c>
      <c r="BR7" s="42">
        <v>53.239999999999995</v>
      </c>
      <c r="BS7" s="42">
        <v>53.847999999999999</v>
      </c>
      <c r="BT7" s="42">
        <v>54.443999999999996</v>
      </c>
      <c r="BU7" s="42">
        <v>55.027999999999999</v>
      </c>
      <c r="BV7" s="42">
        <v>55.598999999999997</v>
      </c>
      <c r="BW7" s="42">
        <v>56.156999999999996</v>
      </c>
      <c r="BX7" s="42">
        <v>56.701999999999998</v>
      </c>
      <c r="BY7" s="42">
        <v>57.231999999999999</v>
      </c>
      <c r="BZ7" s="42">
        <v>57.747</v>
      </c>
      <c r="CA7" s="42">
        <v>58.245999999999995</v>
      </c>
      <c r="CB7" s="42">
        <v>58.727999999999994</v>
      </c>
      <c r="CC7" s="42">
        <v>59.192</v>
      </c>
      <c r="CD7" s="42">
        <v>59.637</v>
      </c>
      <c r="CE7" s="42">
        <v>60.061999999999998</v>
      </c>
      <c r="CF7" s="42">
        <v>60.464999999999996</v>
      </c>
      <c r="CG7" s="42">
        <v>60.844999999999999</v>
      </c>
      <c r="CH7" s="42">
        <v>61.201000000000001</v>
      </c>
      <c r="CI7" s="42">
        <v>61.531999999999996</v>
      </c>
      <c r="CJ7" s="42">
        <v>61.835999999999999</v>
      </c>
      <c r="CK7" s="42">
        <v>62.111999999999995</v>
      </c>
      <c r="CL7" s="42">
        <v>62.358999999999995</v>
      </c>
      <c r="CM7" s="42">
        <v>62.576999999999998</v>
      </c>
      <c r="CN7" s="42">
        <v>62.765999999999998</v>
      </c>
      <c r="CO7" s="42">
        <v>62.925999999999995</v>
      </c>
      <c r="CP7" s="42">
        <v>63.058999999999997</v>
      </c>
      <c r="CQ7" s="42">
        <v>63.166999999999994</v>
      </c>
      <c r="CR7" s="42">
        <v>63.251999999999995</v>
      </c>
      <c r="CS7" s="42">
        <v>63.317</v>
      </c>
      <c r="CT7" s="42">
        <v>63.366</v>
      </c>
      <c r="CU7" s="42">
        <v>63.400999999999996</v>
      </c>
      <c r="CV7" s="42">
        <v>63.425999999999995</v>
      </c>
      <c r="CW7" s="42">
        <v>63.442999999999998</v>
      </c>
      <c r="CX7" s="42">
        <v>63.454000000000001</v>
      </c>
      <c r="CY7" s="42">
        <v>63.460999999999999</v>
      </c>
      <c r="CZ7" s="42">
        <v>63.466000000000001</v>
      </c>
      <c r="DA7" s="42">
        <v>63.469000000000001</v>
      </c>
      <c r="DB7" s="41"/>
      <c r="DC7" s="41"/>
      <c r="DD7" s="41"/>
    </row>
    <row r="8" spans="1:108" x14ac:dyDescent="0.25">
      <c r="A8" s="18">
        <v>6</v>
      </c>
      <c r="B8" s="42"/>
      <c r="C8" s="42"/>
      <c r="D8" s="42"/>
      <c r="E8" s="42"/>
      <c r="F8" s="42"/>
      <c r="G8" s="42"/>
      <c r="H8" s="42">
        <v>0.995</v>
      </c>
      <c r="I8" s="42">
        <v>1.9849999999999999</v>
      </c>
      <c r="J8" s="42">
        <v>2.9699999999999998</v>
      </c>
      <c r="K8" s="42">
        <v>3.9499999999999997</v>
      </c>
      <c r="L8" s="42">
        <v>4.9260000000000002</v>
      </c>
      <c r="M8" s="42">
        <v>5.8970000000000002</v>
      </c>
      <c r="N8" s="42">
        <v>6.8630000000000004</v>
      </c>
      <c r="O8" s="42">
        <v>7.8240000000000007</v>
      </c>
      <c r="P8" s="42">
        <v>8.7799999999999994</v>
      </c>
      <c r="Q8" s="42">
        <v>9.7309999999999999</v>
      </c>
      <c r="R8" s="42">
        <v>10.677</v>
      </c>
      <c r="S8" s="42">
        <v>11.618</v>
      </c>
      <c r="T8" s="42">
        <v>12.554</v>
      </c>
      <c r="U8" s="42">
        <v>13.484999999999999</v>
      </c>
      <c r="V8" s="42">
        <v>14.411</v>
      </c>
      <c r="W8" s="42">
        <v>15.331999999999999</v>
      </c>
      <c r="X8" s="42">
        <v>16.248000000000001</v>
      </c>
      <c r="Y8" s="42">
        <v>17.159000000000002</v>
      </c>
      <c r="Z8" s="42">
        <v>18.065000000000001</v>
      </c>
      <c r="AA8" s="42">
        <v>18.967000000000002</v>
      </c>
      <c r="AB8" s="42">
        <v>19.864000000000001</v>
      </c>
      <c r="AC8" s="42">
        <v>20.756</v>
      </c>
      <c r="AD8" s="42">
        <v>21.643000000000001</v>
      </c>
      <c r="AE8" s="42">
        <v>22.525000000000002</v>
      </c>
      <c r="AF8" s="42">
        <v>23.402000000000001</v>
      </c>
      <c r="AG8" s="42">
        <v>24.274000000000001</v>
      </c>
      <c r="AH8" s="42">
        <v>25.141000000000002</v>
      </c>
      <c r="AI8" s="42">
        <v>26.004000000000001</v>
      </c>
      <c r="AJ8" s="42">
        <v>26.862000000000002</v>
      </c>
      <c r="AK8" s="42">
        <v>27.715</v>
      </c>
      <c r="AL8" s="42">
        <v>28.563000000000002</v>
      </c>
      <c r="AM8" s="42">
        <v>29.406000000000002</v>
      </c>
      <c r="AN8" s="42">
        <v>30.244</v>
      </c>
      <c r="AO8" s="42">
        <v>31.077000000000002</v>
      </c>
      <c r="AP8" s="42">
        <v>31.905000000000001</v>
      </c>
      <c r="AQ8" s="42">
        <v>32.727999999999994</v>
      </c>
      <c r="AR8" s="42">
        <v>33.544999999999995</v>
      </c>
      <c r="AS8" s="42">
        <v>34.356999999999999</v>
      </c>
      <c r="AT8" s="42">
        <v>35.163999999999994</v>
      </c>
      <c r="AU8" s="42">
        <v>35.966000000000001</v>
      </c>
      <c r="AV8" s="42">
        <v>36.762</v>
      </c>
      <c r="AW8" s="42">
        <v>37.552</v>
      </c>
      <c r="AX8" s="42">
        <v>38.336999999999996</v>
      </c>
      <c r="AY8" s="42">
        <v>39.116</v>
      </c>
      <c r="AZ8" s="42">
        <v>39.888999999999996</v>
      </c>
      <c r="BA8" s="42">
        <v>40.655999999999999</v>
      </c>
      <c r="BB8" s="42">
        <v>41.415999999999997</v>
      </c>
      <c r="BC8" s="42">
        <v>42.168999999999997</v>
      </c>
      <c r="BD8" s="42">
        <v>42.915999999999997</v>
      </c>
      <c r="BE8" s="42">
        <v>43.655999999999999</v>
      </c>
      <c r="BF8" s="42">
        <v>44.388999999999996</v>
      </c>
      <c r="BG8" s="42">
        <v>45.113999999999997</v>
      </c>
      <c r="BH8" s="42">
        <v>45.830999999999996</v>
      </c>
      <c r="BI8" s="42">
        <v>46.540999999999997</v>
      </c>
      <c r="BJ8" s="42">
        <v>47.241999999999997</v>
      </c>
      <c r="BK8" s="42">
        <v>47.934999999999995</v>
      </c>
      <c r="BL8" s="42">
        <v>48.619</v>
      </c>
      <c r="BM8" s="42">
        <v>49.292999999999999</v>
      </c>
      <c r="BN8" s="42">
        <v>49.957999999999998</v>
      </c>
      <c r="BO8" s="42">
        <v>50.613</v>
      </c>
      <c r="BP8" s="42">
        <v>51.256999999999998</v>
      </c>
      <c r="BQ8" s="42">
        <v>51.89</v>
      </c>
      <c r="BR8" s="42">
        <v>52.512</v>
      </c>
      <c r="BS8" s="42">
        <v>53.122999999999998</v>
      </c>
      <c r="BT8" s="42">
        <v>53.721999999999994</v>
      </c>
      <c r="BU8" s="42">
        <v>54.308999999999997</v>
      </c>
      <c r="BV8" s="42">
        <v>54.882999999999996</v>
      </c>
      <c r="BW8" s="42">
        <v>55.443999999999996</v>
      </c>
      <c r="BX8" s="42">
        <v>55.991</v>
      </c>
      <c r="BY8" s="42">
        <v>56.524000000000001</v>
      </c>
      <c r="BZ8" s="42">
        <v>57.040999999999997</v>
      </c>
      <c r="CA8" s="42">
        <v>57.541999999999994</v>
      </c>
      <c r="CB8" s="42">
        <v>58.025999999999996</v>
      </c>
      <c r="CC8" s="42">
        <v>58.491999999999997</v>
      </c>
      <c r="CD8" s="42">
        <v>58.939</v>
      </c>
      <c r="CE8" s="42">
        <v>59.366</v>
      </c>
      <c r="CF8" s="42">
        <v>59.771000000000001</v>
      </c>
      <c r="CG8" s="42">
        <v>60.152999999999999</v>
      </c>
      <c r="CH8" s="42">
        <v>60.510999999999996</v>
      </c>
      <c r="CI8" s="42">
        <v>60.842999999999996</v>
      </c>
      <c r="CJ8" s="42">
        <v>61.147999999999996</v>
      </c>
      <c r="CK8" s="42">
        <v>61.424999999999997</v>
      </c>
      <c r="CL8" s="42">
        <v>61.672999999999995</v>
      </c>
      <c r="CM8" s="42">
        <v>61.891999999999996</v>
      </c>
      <c r="CN8" s="42">
        <v>62.082000000000001</v>
      </c>
      <c r="CO8" s="42">
        <v>62.242999999999995</v>
      </c>
      <c r="CP8" s="42">
        <v>62.375999999999998</v>
      </c>
      <c r="CQ8" s="42">
        <v>62.483999999999995</v>
      </c>
      <c r="CR8" s="42">
        <v>62.568999999999996</v>
      </c>
      <c r="CS8" s="42">
        <v>62.634999999999998</v>
      </c>
      <c r="CT8" s="42">
        <v>62.683999999999997</v>
      </c>
      <c r="CU8" s="42">
        <v>62.719000000000001</v>
      </c>
      <c r="CV8" s="42">
        <v>62.744</v>
      </c>
      <c r="CW8" s="42">
        <v>62.760999999999996</v>
      </c>
      <c r="CX8" s="42">
        <v>62.771999999999998</v>
      </c>
      <c r="CY8" s="42">
        <v>62.778999999999996</v>
      </c>
      <c r="CZ8" s="42">
        <v>62.783999999999999</v>
      </c>
      <c r="DA8" s="42">
        <v>62.786999999999999</v>
      </c>
      <c r="DB8" s="41"/>
      <c r="DC8" s="41"/>
      <c r="DD8" s="41"/>
    </row>
    <row r="9" spans="1:108" x14ac:dyDescent="0.25">
      <c r="A9" s="18">
        <v>7</v>
      </c>
      <c r="B9" s="42"/>
      <c r="C9" s="42"/>
      <c r="D9" s="42"/>
      <c r="E9" s="42"/>
      <c r="F9" s="42"/>
      <c r="G9" s="42"/>
      <c r="H9" s="42"/>
      <c r="I9" s="42">
        <v>0.995</v>
      </c>
      <c r="J9" s="42">
        <v>1.9849999999999999</v>
      </c>
      <c r="K9" s="42">
        <v>2.9699999999999998</v>
      </c>
      <c r="L9" s="42">
        <v>3.9499999999999997</v>
      </c>
      <c r="M9" s="42">
        <v>4.9260000000000002</v>
      </c>
      <c r="N9" s="42">
        <v>5.8970000000000002</v>
      </c>
      <c r="O9" s="42">
        <v>6.8630000000000004</v>
      </c>
      <c r="P9" s="42">
        <v>7.8240000000000007</v>
      </c>
      <c r="Q9" s="42">
        <v>8.7799999999999994</v>
      </c>
      <c r="R9" s="42">
        <v>9.7309999999999999</v>
      </c>
      <c r="S9" s="42">
        <v>10.677</v>
      </c>
      <c r="T9" s="42">
        <v>11.618</v>
      </c>
      <c r="U9" s="42">
        <v>12.554</v>
      </c>
      <c r="V9" s="42">
        <v>13.484999999999999</v>
      </c>
      <c r="W9" s="42">
        <v>14.411</v>
      </c>
      <c r="X9" s="42">
        <v>15.331999999999999</v>
      </c>
      <c r="Y9" s="42">
        <v>16.248000000000001</v>
      </c>
      <c r="Z9" s="42">
        <v>17.159000000000002</v>
      </c>
      <c r="AA9" s="42">
        <v>18.065000000000001</v>
      </c>
      <c r="AB9" s="42">
        <v>18.966000000000001</v>
      </c>
      <c r="AC9" s="42">
        <v>19.862000000000002</v>
      </c>
      <c r="AD9" s="42">
        <v>20.753</v>
      </c>
      <c r="AE9" s="42">
        <v>21.64</v>
      </c>
      <c r="AF9" s="42">
        <v>22.522000000000002</v>
      </c>
      <c r="AG9" s="42">
        <v>23.399000000000001</v>
      </c>
      <c r="AH9" s="42">
        <v>24.271000000000001</v>
      </c>
      <c r="AI9" s="42">
        <v>25.138000000000002</v>
      </c>
      <c r="AJ9" s="42">
        <v>26</v>
      </c>
      <c r="AK9" s="42">
        <v>26.857000000000003</v>
      </c>
      <c r="AL9" s="42">
        <v>27.709</v>
      </c>
      <c r="AM9" s="42">
        <v>28.556000000000001</v>
      </c>
      <c r="AN9" s="42">
        <v>29.398</v>
      </c>
      <c r="AO9" s="42">
        <v>30.235000000000003</v>
      </c>
      <c r="AP9" s="42">
        <v>31.067</v>
      </c>
      <c r="AQ9" s="42">
        <v>31.894000000000002</v>
      </c>
      <c r="AR9" s="42">
        <v>32.716000000000001</v>
      </c>
      <c r="AS9" s="42">
        <v>33.531999999999996</v>
      </c>
      <c r="AT9" s="42">
        <v>34.342999999999996</v>
      </c>
      <c r="AU9" s="42">
        <v>35.149000000000001</v>
      </c>
      <c r="AV9" s="42">
        <v>35.948999999999998</v>
      </c>
      <c r="AW9" s="42">
        <v>36.742999999999995</v>
      </c>
      <c r="AX9" s="42">
        <v>37.531999999999996</v>
      </c>
      <c r="AY9" s="42">
        <v>38.314999999999998</v>
      </c>
      <c r="AZ9" s="42">
        <v>39.091999999999999</v>
      </c>
      <c r="BA9" s="42">
        <v>39.861999999999995</v>
      </c>
      <c r="BB9" s="42">
        <v>40.625999999999998</v>
      </c>
      <c r="BC9" s="42">
        <v>41.382999999999996</v>
      </c>
      <c r="BD9" s="42">
        <v>42.134</v>
      </c>
      <c r="BE9" s="42">
        <v>42.878</v>
      </c>
      <c r="BF9" s="42">
        <v>43.613999999999997</v>
      </c>
      <c r="BG9" s="42">
        <v>44.342999999999996</v>
      </c>
      <c r="BH9" s="42">
        <v>45.064</v>
      </c>
      <c r="BI9" s="42">
        <v>45.777000000000001</v>
      </c>
      <c r="BJ9" s="42">
        <v>46.481999999999999</v>
      </c>
      <c r="BK9" s="42">
        <v>47.177999999999997</v>
      </c>
      <c r="BL9" s="42">
        <v>47.864999999999995</v>
      </c>
      <c r="BM9" s="42">
        <v>48.542999999999999</v>
      </c>
      <c r="BN9" s="42">
        <v>49.210999999999999</v>
      </c>
      <c r="BO9" s="42">
        <v>49.869</v>
      </c>
      <c r="BP9" s="42">
        <v>50.515999999999998</v>
      </c>
      <c r="BQ9" s="42">
        <v>51.152999999999999</v>
      </c>
      <c r="BR9" s="42">
        <v>51.778999999999996</v>
      </c>
      <c r="BS9" s="42">
        <v>52.393000000000001</v>
      </c>
      <c r="BT9" s="42">
        <v>52.994999999999997</v>
      </c>
      <c r="BU9" s="42">
        <v>53.585000000000001</v>
      </c>
      <c r="BV9" s="42">
        <v>54.161999999999999</v>
      </c>
      <c r="BW9" s="42">
        <v>54.725999999999999</v>
      </c>
      <c r="BX9" s="42">
        <v>55.275999999999996</v>
      </c>
      <c r="BY9" s="42">
        <v>55.811999999999998</v>
      </c>
      <c r="BZ9" s="42">
        <v>56.332000000000001</v>
      </c>
      <c r="CA9" s="42">
        <v>56.835999999999999</v>
      </c>
      <c r="CB9" s="42">
        <v>57.323</v>
      </c>
      <c r="CC9" s="42">
        <v>57.791999999999994</v>
      </c>
      <c r="CD9" s="42">
        <v>58.241</v>
      </c>
      <c r="CE9" s="42">
        <v>58.669999999999995</v>
      </c>
      <c r="CF9" s="42">
        <v>59.076999999999998</v>
      </c>
      <c r="CG9" s="42">
        <v>59.460999999999999</v>
      </c>
      <c r="CH9" s="42">
        <v>59.820999999999998</v>
      </c>
      <c r="CI9" s="42">
        <v>60.155000000000001</v>
      </c>
      <c r="CJ9" s="42">
        <v>60.461999999999996</v>
      </c>
      <c r="CK9" s="42">
        <v>60.739999999999995</v>
      </c>
      <c r="CL9" s="42">
        <v>60.988999999999997</v>
      </c>
      <c r="CM9" s="42">
        <v>61.208999999999996</v>
      </c>
      <c r="CN9" s="42">
        <v>61.399000000000001</v>
      </c>
      <c r="CO9" s="42">
        <v>61.561</v>
      </c>
      <c r="CP9" s="42">
        <v>61.695</v>
      </c>
      <c r="CQ9" s="42">
        <v>61.803999999999995</v>
      </c>
      <c r="CR9" s="42">
        <v>61.89</v>
      </c>
      <c r="CS9" s="42">
        <v>61.955999999999996</v>
      </c>
      <c r="CT9" s="42">
        <v>62.004999999999995</v>
      </c>
      <c r="CU9" s="42">
        <v>62.040999999999997</v>
      </c>
      <c r="CV9" s="42">
        <v>62.065999999999995</v>
      </c>
      <c r="CW9" s="42">
        <v>62.082999999999998</v>
      </c>
      <c r="CX9" s="42">
        <v>62.094000000000001</v>
      </c>
      <c r="CY9" s="42">
        <v>62.100999999999999</v>
      </c>
      <c r="CZ9" s="42">
        <v>62.105999999999995</v>
      </c>
      <c r="DA9" s="42">
        <v>62.108999999999995</v>
      </c>
      <c r="DB9" s="41"/>
      <c r="DC9" s="41"/>
      <c r="DD9" s="41"/>
    </row>
    <row r="10" spans="1:108" x14ac:dyDescent="0.25">
      <c r="A10" s="18">
        <v>8</v>
      </c>
      <c r="B10" s="42"/>
      <c r="C10" s="42"/>
      <c r="D10" s="42"/>
      <c r="E10" s="42"/>
      <c r="F10" s="42"/>
      <c r="G10" s="42"/>
      <c r="H10" s="42"/>
      <c r="I10" s="42"/>
      <c r="J10" s="42">
        <v>0.995</v>
      </c>
      <c r="K10" s="42">
        <v>1.9849999999999999</v>
      </c>
      <c r="L10" s="42">
        <v>2.9699999999999998</v>
      </c>
      <c r="M10" s="42">
        <v>3.9499999999999997</v>
      </c>
      <c r="N10" s="42">
        <v>4.9260000000000002</v>
      </c>
      <c r="O10" s="42">
        <v>5.8970000000000002</v>
      </c>
      <c r="P10" s="42">
        <v>6.8630000000000004</v>
      </c>
      <c r="Q10" s="42">
        <v>7.8240000000000007</v>
      </c>
      <c r="R10" s="42">
        <v>8.7799999999999994</v>
      </c>
      <c r="S10" s="42">
        <v>9.7309999999999999</v>
      </c>
      <c r="T10" s="42">
        <v>10.677</v>
      </c>
      <c r="U10" s="42">
        <v>11.618</v>
      </c>
      <c r="V10" s="42">
        <v>12.554</v>
      </c>
      <c r="W10" s="42">
        <v>13.484999999999999</v>
      </c>
      <c r="X10" s="42">
        <v>14.411</v>
      </c>
      <c r="Y10" s="42">
        <v>15.331999999999999</v>
      </c>
      <c r="Z10" s="42">
        <v>16.248000000000001</v>
      </c>
      <c r="AA10" s="42">
        <v>17.159000000000002</v>
      </c>
      <c r="AB10" s="42">
        <v>18.065000000000001</v>
      </c>
      <c r="AC10" s="42">
        <v>18.966000000000001</v>
      </c>
      <c r="AD10" s="42">
        <v>19.862000000000002</v>
      </c>
      <c r="AE10" s="42">
        <v>20.753</v>
      </c>
      <c r="AF10" s="42">
        <v>21.639000000000003</v>
      </c>
      <c r="AG10" s="42">
        <v>22.52</v>
      </c>
      <c r="AH10" s="42">
        <v>23.396000000000001</v>
      </c>
      <c r="AI10" s="42">
        <v>24.266999999999999</v>
      </c>
      <c r="AJ10" s="42">
        <v>25.133000000000003</v>
      </c>
      <c r="AK10" s="42">
        <v>25.994</v>
      </c>
      <c r="AL10" s="42">
        <v>26.85</v>
      </c>
      <c r="AM10" s="42">
        <v>27.701000000000001</v>
      </c>
      <c r="AN10" s="42">
        <v>28.547000000000001</v>
      </c>
      <c r="AO10" s="42">
        <v>29.388000000000002</v>
      </c>
      <c r="AP10" s="42">
        <v>30.224</v>
      </c>
      <c r="AQ10" s="42">
        <v>31.055</v>
      </c>
      <c r="AR10" s="42">
        <v>31.881</v>
      </c>
      <c r="AS10" s="42">
        <v>32.701000000000001</v>
      </c>
      <c r="AT10" s="42">
        <v>33.515999999999998</v>
      </c>
      <c r="AU10" s="42">
        <v>34.326000000000001</v>
      </c>
      <c r="AV10" s="42">
        <v>35.129999999999995</v>
      </c>
      <c r="AW10" s="42">
        <v>35.927999999999997</v>
      </c>
      <c r="AX10" s="42">
        <v>36.720999999999997</v>
      </c>
      <c r="AY10" s="42">
        <v>37.507999999999996</v>
      </c>
      <c r="AZ10" s="42">
        <v>38.288999999999994</v>
      </c>
      <c r="BA10" s="42">
        <v>39.062999999999995</v>
      </c>
      <c r="BB10" s="42">
        <v>39.830999999999996</v>
      </c>
      <c r="BC10" s="42">
        <v>40.591999999999999</v>
      </c>
      <c r="BD10" s="42">
        <v>41.345999999999997</v>
      </c>
      <c r="BE10" s="42">
        <v>42.092999999999996</v>
      </c>
      <c r="BF10" s="42">
        <v>42.832999999999998</v>
      </c>
      <c r="BG10" s="42">
        <v>43.565999999999995</v>
      </c>
      <c r="BH10" s="42">
        <v>44.290999999999997</v>
      </c>
      <c r="BI10" s="42">
        <v>45.007999999999996</v>
      </c>
      <c r="BJ10" s="42">
        <v>45.716000000000001</v>
      </c>
      <c r="BK10" s="42">
        <v>46.415999999999997</v>
      </c>
      <c r="BL10" s="42">
        <v>47.106999999999999</v>
      </c>
      <c r="BM10" s="42">
        <v>47.787999999999997</v>
      </c>
      <c r="BN10" s="42">
        <v>48.458999999999996</v>
      </c>
      <c r="BO10" s="42">
        <v>49.12</v>
      </c>
      <c r="BP10" s="42">
        <v>49.771000000000001</v>
      </c>
      <c r="BQ10" s="42">
        <v>50.410999999999994</v>
      </c>
      <c r="BR10" s="42">
        <v>51.04</v>
      </c>
      <c r="BS10" s="42">
        <v>51.656999999999996</v>
      </c>
      <c r="BT10" s="42">
        <v>52.262</v>
      </c>
      <c r="BU10" s="42">
        <v>52.854999999999997</v>
      </c>
      <c r="BV10" s="42">
        <v>53.434999999999995</v>
      </c>
      <c r="BW10" s="42">
        <v>54.001999999999995</v>
      </c>
      <c r="BX10" s="42">
        <v>54.555</v>
      </c>
      <c r="BY10" s="42">
        <v>55.092999999999996</v>
      </c>
      <c r="BZ10" s="42">
        <v>55.616</v>
      </c>
      <c r="CA10" s="42">
        <v>56.122</v>
      </c>
      <c r="CB10" s="42">
        <v>56.610999999999997</v>
      </c>
      <c r="CC10" s="42">
        <v>57.082000000000001</v>
      </c>
      <c r="CD10" s="42">
        <v>57.533999999999999</v>
      </c>
      <c r="CE10" s="42">
        <v>57.964999999999996</v>
      </c>
      <c r="CF10" s="42">
        <v>58.373999999999995</v>
      </c>
      <c r="CG10" s="42">
        <v>58.76</v>
      </c>
      <c r="CH10" s="42">
        <v>59.120999999999995</v>
      </c>
      <c r="CI10" s="42">
        <v>59.457000000000001</v>
      </c>
      <c r="CJ10" s="42">
        <v>59.765000000000001</v>
      </c>
      <c r="CK10" s="42">
        <v>60.044999999999995</v>
      </c>
      <c r="CL10" s="42">
        <v>60.295999999999999</v>
      </c>
      <c r="CM10" s="42">
        <v>60.516999999999996</v>
      </c>
      <c r="CN10" s="42">
        <v>60.707999999999998</v>
      </c>
      <c r="CO10" s="42">
        <v>60.87</v>
      </c>
      <c r="CP10" s="42">
        <v>61.004999999999995</v>
      </c>
      <c r="CQ10" s="42">
        <v>61.113999999999997</v>
      </c>
      <c r="CR10" s="42">
        <v>61.199999999999996</v>
      </c>
      <c r="CS10" s="42">
        <v>61.265999999999998</v>
      </c>
      <c r="CT10" s="42">
        <v>61.314999999999998</v>
      </c>
      <c r="CU10" s="42">
        <v>61.350999999999999</v>
      </c>
      <c r="CV10" s="42">
        <v>61.375999999999998</v>
      </c>
      <c r="CW10" s="42">
        <v>61.393000000000001</v>
      </c>
      <c r="CX10" s="42">
        <v>61.403999999999996</v>
      </c>
      <c r="CY10" s="42">
        <v>61.410999999999994</v>
      </c>
      <c r="CZ10" s="42">
        <v>61.415999999999997</v>
      </c>
      <c r="DA10" s="42">
        <v>61.418999999999997</v>
      </c>
      <c r="DB10" s="41"/>
      <c r="DC10" s="41"/>
      <c r="DD10" s="41"/>
    </row>
    <row r="11" spans="1:108" x14ac:dyDescent="0.25">
      <c r="A11" s="18">
        <v>9</v>
      </c>
      <c r="B11" s="42"/>
      <c r="C11" s="42"/>
      <c r="D11" s="42"/>
      <c r="E11" s="42"/>
      <c r="F11" s="42"/>
      <c r="G11" s="42"/>
      <c r="H11" s="42"/>
      <c r="I11" s="42"/>
      <c r="J11" s="42"/>
      <c r="K11" s="42">
        <v>0.995</v>
      </c>
      <c r="L11" s="42">
        <v>1.9849999999999999</v>
      </c>
      <c r="M11" s="42">
        <v>2.9699999999999998</v>
      </c>
      <c r="N11" s="42">
        <v>3.9499999999999997</v>
      </c>
      <c r="O11" s="42">
        <v>4.9250000000000007</v>
      </c>
      <c r="P11" s="42">
        <v>5.8959999999999999</v>
      </c>
      <c r="Q11" s="42">
        <v>6.8620000000000001</v>
      </c>
      <c r="R11" s="42">
        <v>7.8230000000000004</v>
      </c>
      <c r="S11" s="42">
        <v>8.7789999999999999</v>
      </c>
      <c r="T11" s="42">
        <v>9.7299999999999986</v>
      </c>
      <c r="U11" s="42">
        <v>10.674999999999999</v>
      </c>
      <c r="V11" s="42">
        <v>11.615</v>
      </c>
      <c r="W11" s="42">
        <v>12.549999999999999</v>
      </c>
      <c r="X11" s="42">
        <v>13.479999999999999</v>
      </c>
      <c r="Y11" s="42">
        <v>14.404999999999999</v>
      </c>
      <c r="Z11" s="42">
        <v>15.324999999999999</v>
      </c>
      <c r="AA11" s="42">
        <v>16.240000000000002</v>
      </c>
      <c r="AB11" s="42">
        <v>17.150000000000002</v>
      </c>
      <c r="AC11" s="42">
        <v>18.055</v>
      </c>
      <c r="AD11" s="42">
        <v>18.955000000000002</v>
      </c>
      <c r="AE11" s="42">
        <v>19.851000000000003</v>
      </c>
      <c r="AF11" s="42">
        <v>20.742000000000001</v>
      </c>
      <c r="AG11" s="42">
        <v>21.628</v>
      </c>
      <c r="AH11" s="42">
        <v>22.509</v>
      </c>
      <c r="AI11" s="42">
        <v>23.385000000000002</v>
      </c>
      <c r="AJ11" s="42">
        <v>24.256</v>
      </c>
      <c r="AK11" s="42">
        <v>25.122</v>
      </c>
      <c r="AL11" s="42">
        <v>25.983000000000001</v>
      </c>
      <c r="AM11" s="42">
        <v>26.839000000000002</v>
      </c>
      <c r="AN11" s="42">
        <v>27.69</v>
      </c>
      <c r="AO11" s="42">
        <v>28.536000000000001</v>
      </c>
      <c r="AP11" s="42">
        <v>29.376000000000001</v>
      </c>
      <c r="AQ11" s="42">
        <v>30.211000000000002</v>
      </c>
      <c r="AR11" s="42">
        <v>31.041</v>
      </c>
      <c r="AS11" s="42">
        <v>31.866</v>
      </c>
      <c r="AT11" s="42">
        <v>32.684999999999995</v>
      </c>
      <c r="AU11" s="42">
        <v>33.498999999999995</v>
      </c>
      <c r="AV11" s="42">
        <v>34.306999999999995</v>
      </c>
      <c r="AW11" s="42">
        <v>35.11</v>
      </c>
      <c r="AX11" s="42">
        <v>35.906999999999996</v>
      </c>
      <c r="AY11" s="42">
        <v>36.698</v>
      </c>
      <c r="AZ11" s="42">
        <v>37.482999999999997</v>
      </c>
      <c r="BA11" s="42">
        <v>38.260999999999996</v>
      </c>
      <c r="BB11" s="42">
        <v>39.032999999999994</v>
      </c>
      <c r="BC11" s="42">
        <v>39.797999999999995</v>
      </c>
      <c r="BD11" s="42">
        <v>40.555999999999997</v>
      </c>
      <c r="BE11" s="42">
        <v>41.306999999999995</v>
      </c>
      <c r="BF11" s="42">
        <v>42.050999999999995</v>
      </c>
      <c r="BG11" s="42">
        <v>42.786999999999999</v>
      </c>
      <c r="BH11" s="42">
        <v>43.515000000000001</v>
      </c>
      <c r="BI11" s="42">
        <v>44.234999999999999</v>
      </c>
      <c r="BJ11" s="42">
        <v>44.946999999999996</v>
      </c>
      <c r="BK11" s="42">
        <v>45.65</v>
      </c>
      <c r="BL11" s="42">
        <v>46.344000000000001</v>
      </c>
      <c r="BM11" s="42">
        <v>47.028999999999996</v>
      </c>
      <c r="BN11" s="42">
        <v>47.704000000000001</v>
      </c>
      <c r="BO11" s="42">
        <v>48.369</v>
      </c>
      <c r="BP11" s="42">
        <v>49.022999999999996</v>
      </c>
      <c r="BQ11" s="42">
        <v>49.665999999999997</v>
      </c>
      <c r="BR11" s="42">
        <v>50.297999999999995</v>
      </c>
      <c r="BS11" s="42">
        <v>50.917999999999999</v>
      </c>
      <c r="BT11" s="42">
        <v>51.525999999999996</v>
      </c>
      <c r="BU11" s="42">
        <v>52.122</v>
      </c>
      <c r="BV11" s="42">
        <v>52.704999999999998</v>
      </c>
      <c r="BW11" s="42">
        <v>53.274999999999999</v>
      </c>
      <c r="BX11" s="42">
        <v>53.830999999999996</v>
      </c>
      <c r="BY11" s="42">
        <v>54.372</v>
      </c>
      <c r="BZ11" s="42">
        <v>54.896999999999998</v>
      </c>
      <c r="CA11" s="42">
        <v>55.405999999999999</v>
      </c>
      <c r="CB11" s="42">
        <v>55.897999999999996</v>
      </c>
      <c r="CC11" s="42">
        <v>56.370999999999995</v>
      </c>
      <c r="CD11" s="42">
        <v>56.824999999999996</v>
      </c>
      <c r="CE11" s="42">
        <v>57.257999999999996</v>
      </c>
      <c r="CF11" s="42">
        <v>57.668999999999997</v>
      </c>
      <c r="CG11" s="42">
        <v>58.056999999999995</v>
      </c>
      <c r="CH11" s="42">
        <v>58.419999999999995</v>
      </c>
      <c r="CI11" s="42">
        <v>58.756999999999998</v>
      </c>
      <c r="CJ11" s="42">
        <v>59.067</v>
      </c>
      <c r="CK11" s="42">
        <v>59.347999999999999</v>
      </c>
      <c r="CL11" s="42">
        <v>59.599999999999994</v>
      </c>
      <c r="CM11" s="42">
        <v>59.821999999999996</v>
      </c>
      <c r="CN11" s="42">
        <v>60.013999999999996</v>
      </c>
      <c r="CO11" s="42">
        <v>60.177</v>
      </c>
      <c r="CP11" s="42">
        <v>60.311999999999998</v>
      </c>
      <c r="CQ11" s="42">
        <v>60.421999999999997</v>
      </c>
      <c r="CR11" s="42">
        <v>60.509</v>
      </c>
      <c r="CS11" s="42">
        <v>60.576000000000001</v>
      </c>
      <c r="CT11" s="42">
        <v>60.625999999999998</v>
      </c>
      <c r="CU11" s="42">
        <v>60.661999999999999</v>
      </c>
      <c r="CV11" s="42">
        <v>60.686999999999998</v>
      </c>
      <c r="CW11" s="42">
        <v>60.704000000000001</v>
      </c>
      <c r="CX11" s="42">
        <v>60.714999999999996</v>
      </c>
      <c r="CY11" s="42">
        <v>60.721999999999994</v>
      </c>
      <c r="CZ11" s="42">
        <v>60.726999999999997</v>
      </c>
      <c r="DA11" s="42">
        <v>60.73</v>
      </c>
      <c r="DB11" s="41"/>
      <c r="DC11" s="41"/>
      <c r="DD11" s="41"/>
    </row>
    <row r="12" spans="1:108" x14ac:dyDescent="0.25">
      <c r="A12" s="18">
        <v>10</v>
      </c>
      <c r="B12" s="42"/>
      <c r="C12" s="42"/>
      <c r="D12" s="42"/>
      <c r="E12" s="42"/>
      <c r="F12" s="42"/>
      <c r="G12" s="42"/>
      <c r="H12" s="42"/>
      <c r="I12" s="42"/>
      <c r="J12" s="42"/>
      <c r="K12" s="42"/>
      <c r="L12" s="42">
        <v>0.995</v>
      </c>
      <c r="M12" s="42">
        <v>1.9849999999999999</v>
      </c>
      <c r="N12" s="42">
        <v>2.9699999999999998</v>
      </c>
      <c r="O12" s="42">
        <v>3.9499999999999997</v>
      </c>
      <c r="P12" s="42">
        <v>4.9250000000000007</v>
      </c>
      <c r="Q12" s="42">
        <v>5.8950000000000005</v>
      </c>
      <c r="R12" s="42">
        <v>6.86</v>
      </c>
      <c r="S12" s="42">
        <v>7.82</v>
      </c>
      <c r="T12" s="42">
        <v>8.7749999999999986</v>
      </c>
      <c r="U12" s="42">
        <v>9.7249999999999996</v>
      </c>
      <c r="V12" s="42">
        <v>10.67</v>
      </c>
      <c r="W12" s="42">
        <v>11.61</v>
      </c>
      <c r="X12" s="42">
        <v>12.545</v>
      </c>
      <c r="Y12" s="42">
        <v>13.475</v>
      </c>
      <c r="Z12" s="42">
        <v>14.399999999999999</v>
      </c>
      <c r="AA12" s="42">
        <v>15.32</v>
      </c>
      <c r="AB12" s="42">
        <v>16.235000000000003</v>
      </c>
      <c r="AC12" s="42">
        <v>17.145</v>
      </c>
      <c r="AD12" s="42">
        <v>18.05</v>
      </c>
      <c r="AE12" s="42">
        <v>18.950000000000003</v>
      </c>
      <c r="AF12" s="42">
        <v>19.845000000000002</v>
      </c>
      <c r="AG12" s="42">
        <v>20.735000000000003</v>
      </c>
      <c r="AH12" s="42">
        <v>21.62</v>
      </c>
      <c r="AI12" s="42">
        <v>22.5</v>
      </c>
      <c r="AJ12" s="42">
        <v>23.375</v>
      </c>
      <c r="AK12" s="42">
        <v>24.245000000000001</v>
      </c>
      <c r="AL12" s="42">
        <v>25.110000000000003</v>
      </c>
      <c r="AM12" s="42">
        <v>25.970000000000002</v>
      </c>
      <c r="AN12" s="42">
        <v>26.825000000000003</v>
      </c>
      <c r="AO12" s="42">
        <v>27.675000000000001</v>
      </c>
      <c r="AP12" s="42">
        <v>28.52</v>
      </c>
      <c r="AQ12" s="42">
        <v>29.359000000000002</v>
      </c>
      <c r="AR12" s="42">
        <v>30.193000000000001</v>
      </c>
      <c r="AS12" s="42">
        <v>31.022000000000002</v>
      </c>
      <c r="AT12" s="42">
        <v>31.845000000000002</v>
      </c>
      <c r="AU12" s="42">
        <v>32.662999999999997</v>
      </c>
      <c r="AV12" s="42">
        <v>33.474999999999994</v>
      </c>
      <c r="AW12" s="42">
        <v>34.281999999999996</v>
      </c>
      <c r="AX12" s="42">
        <v>35.082999999999998</v>
      </c>
      <c r="AY12" s="42">
        <v>35.878</v>
      </c>
      <c r="AZ12" s="42">
        <v>36.666999999999994</v>
      </c>
      <c r="BA12" s="42">
        <v>37.448999999999998</v>
      </c>
      <c r="BB12" s="42">
        <v>38.224999999999994</v>
      </c>
      <c r="BC12" s="42">
        <v>38.994</v>
      </c>
      <c r="BD12" s="42">
        <v>39.756</v>
      </c>
      <c r="BE12" s="42">
        <v>40.510999999999996</v>
      </c>
      <c r="BF12" s="42">
        <v>41.259</v>
      </c>
      <c r="BG12" s="42">
        <v>41.998999999999995</v>
      </c>
      <c r="BH12" s="42">
        <v>42.730999999999995</v>
      </c>
      <c r="BI12" s="42">
        <v>43.454999999999998</v>
      </c>
      <c r="BJ12" s="42">
        <v>44.170999999999999</v>
      </c>
      <c r="BK12" s="42">
        <v>44.878</v>
      </c>
      <c r="BL12" s="42">
        <v>45.576000000000001</v>
      </c>
      <c r="BM12" s="42">
        <v>46.263999999999996</v>
      </c>
      <c r="BN12" s="42">
        <v>46.942</v>
      </c>
      <c r="BO12" s="42">
        <v>47.61</v>
      </c>
      <c r="BP12" s="42">
        <v>48.266999999999996</v>
      </c>
      <c r="BQ12" s="42">
        <v>48.912999999999997</v>
      </c>
      <c r="BR12" s="42">
        <v>49.547999999999995</v>
      </c>
      <c r="BS12" s="42">
        <v>50.170999999999999</v>
      </c>
      <c r="BT12" s="42">
        <v>50.781999999999996</v>
      </c>
      <c r="BU12" s="42">
        <v>51.381</v>
      </c>
      <c r="BV12" s="42">
        <v>51.966999999999999</v>
      </c>
      <c r="BW12" s="42">
        <v>52.54</v>
      </c>
      <c r="BX12" s="42">
        <v>53.098999999999997</v>
      </c>
      <c r="BY12" s="42">
        <v>53.643000000000001</v>
      </c>
      <c r="BZ12" s="42">
        <v>54.170999999999999</v>
      </c>
      <c r="CA12" s="42">
        <v>54.683</v>
      </c>
      <c r="CB12" s="42">
        <v>55.177</v>
      </c>
      <c r="CC12" s="42">
        <v>55.652999999999999</v>
      </c>
      <c r="CD12" s="42">
        <v>56.108999999999995</v>
      </c>
      <c r="CE12" s="42">
        <v>56.544999999999995</v>
      </c>
      <c r="CF12" s="42">
        <v>56.958999999999996</v>
      </c>
      <c r="CG12" s="42">
        <v>57.348999999999997</v>
      </c>
      <c r="CH12" s="42">
        <v>57.713999999999999</v>
      </c>
      <c r="CI12" s="42">
        <v>58.052999999999997</v>
      </c>
      <c r="CJ12" s="42">
        <v>58.364999999999995</v>
      </c>
      <c r="CK12" s="42">
        <v>58.647999999999996</v>
      </c>
      <c r="CL12" s="42">
        <v>58.900999999999996</v>
      </c>
      <c r="CM12" s="42">
        <v>59.123999999999995</v>
      </c>
      <c r="CN12" s="42">
        <v>59.317</v>
      </c>
      <c r="CO12" s="42">
        <v>59.480999999999995</v>
      </c>
      <c r="CP12" s="42">
        <v>59.616999999999997</v>
      </c>
      <c r="CQ12" s="42">
        <v>59.726999999999997</v>
      </c>
      <c r="CR12" s="42">
        <v>59.814</v>
      </c>
      <c r="CS12" s="42">
        <v>59.881</v>
      </c>
      <c r="CT12" s="42">
        <v>59.930999999999997</v>
      </c>
      <c r="CU12" s="42">
        <v>59.966999999999999</v>
      </c>
      <c r="CV12" s="42">
        <v>59.991999999999997</v>
      </c>
      <c r="CW12" s="42">
        <v>60.009</v>
      </c>
      <c r="CX12" s="42">
        <v>60.019999999999996</v>
      </c>
      <c r="CY12" s="42">
        <v>60.027000000000001</v>
      </c>
      <c r="CZ12" s="42">
        <v>60.031999999999996</v>
      </c>
      <c r="DA12" s="42">
        <v>60.034999999999997</v>
      </c>
      <c r="DB12" s="41"/>
      <c r="DC12" s="41"/>
      <c r="DD12" s="41"/>
    </row>
    <row r="13" spans="1:108" x14ac:dyDescent="0.25">
      <c r="A13" s="18">
        <v>11</v>
      </c>
      <c r="B13" s="42"/>
      <c r="C13" s="42"/>
      <c r="D13" s="42"/>
      <c r="E13" s="42"/>
      <c r="F13" s="42"/>
      <c r="G13" s="42"/>
      <c r="H13" s="42"/>
      <c r="I13" s="42"/>
      <c r="J13" s="42"/>
      <c r="K13" s="42"/>
      <c r="L13" s="42"/>
      <c r="M13" s="42">
        <v>0.995</v>
      </c>
      <c r="N13" s="42">
        <v>1.9849999999999999</v>
      </c>
      <c r="O13" s="42">
        <v>2.9699999999999998</v>
      </c>
      <c r="P13" s="42">
        <v>3.9499999999999997</v>
      </c>
      <c r="Q13" s="42">
        <v>4.9250000000000007</v>
      </c>
      <c r="R13" s="42">
        <v>5.8950000000000005</v>
      </c>
      <c r="S13" s="42">
        <v>6.86</v>
      </c>
      <c r="T13" s="42">
        <v>7.82</v>
      </c>
      <c r="U13" s="42">
        <v>8.7749999999999986</v>
      </c>
      <c r="V13" s="42">
        <v>9.7249999999999996</v>
      </c>
      <c r="W13" s="42">
        <v>10.67</v>
      </c>
      <c r="X13" s="42">
        <v>11.61</v>
      </c>
      <c r="Y13" s="42">
        <v>12.545</v>
      </c>
      <c r="Z13" s="42">
        <v>13.475</v>
      </c>
      <c r="AA13" s="42">
        <v>14.399999999999999</v>
      </c>
      <c r="AB13" s="42">
        <v>15.32</v>
      </c>
      <c r="AC13" s="42">
        <v>16.235000000000003</v>
      </c>
      <c r="AD13" s="42">
        <v>17.145</v>
      </c>
      <c r="AE13" s="42">
        <v>18.05</v>
      </c>
      <c r="AF13" s="42">
        <v>18.950000000000003</v>
      </c>
      <c r="AG13" s="42">
        <v>19.845000000000002</v>
      </c>
      <c r="AH13" s="42">
        <v>20.735000000000003</v>
      </c>
      <c r="AI13" s="42">
        <v>21.62</v>
      </c>
      <c r="AJ13" s="42">
        <v>22.5</v>
      </c>
      <c r="AK13" s="42">
        <v>23.375</v>
      </c>
      <c r="AL13" s="42">
        <v>24.245000000000001</v>
      </c>
      <c r="AM13" s="42">
        <v>25.109000000000002</v>
      </c>
      <c r="AN13" s="42">
        <v>25.968</v>
      </c>
      <c r="AO13" s="42">
        <v>26.822000000000003</v>
      </c>
      <c r="AP13" s="42">
        <v>27.671000000000003</v>
      </c>
      <c r="AQ13" s="42">
        <v>28.515000000000001</v>
      </c>
      <c r="AR13" s="42">
        <v>29.353000000000002</v>
      </c>
      <c r="AS13" s="42">
        <v>30.186</v>
      </c>
      <c r="AT13" s="42">
        <v>31.014000000000003</v>
      </c>
      <c r="AU13" s="42">
        <v>31.836000000000002</v>
      </c>
      <c r="AV13" s="42">
        <v>32.652000000000001</v>
      </c>
      <c r="AW13" s="42">
        <v>33.463000000000001</v>
      </c>
      <c r="AX13" s="42">
        <v>34.268000000000001</v>
      </c>
      <c r="AY13" s="42">
        <v>35.067</v>
      </c>
      <c r="AZ13" s="42">
        <v>35.86</v>
      </c>
      <c r="BA13" s="42">
        <v>36.646000000000001</v>
      </c>
      <c r="BB13" s="42">
        <v>37.425999999999995</v>
      </c>
      <c r="BC13" s="42">
        <v>38.198999999999998</v>
      </c>
      <c r="BD13" s="42">
        <v>38.964999999999996</v>
      </c>
      <c r="BE13" s="42">
        <v>39.723999999999997</v>
      </c>
      <c r="BF13" s="42">
        <v>40.474999999999994</v>
      </c>
      <c r="BG13" s="42">
        <v>41.219000000000001</v>
      </c>
      <c r="BH13" s="42">
        <v>41.954999999999998</v>
      </c>
      <c r="BI13" s="42">
        <v>42.683</v>
      </c>
      <c r="BJ13" s="42">
        <v>43.402000000000001</v>
      </c>
      <c r="BK13" s="42">
        <v>44.111999999999995</v>
      </c>
      <c r="BL13" s="42">
        <v>44.812999999999995</v>
      </c>
      <c r="BM13" s="42">
        <v>45.503999999999998</v>
      </c>
      <c r="BN13" s="42">
        <v>46.186</v>
      </c>
      <c r="BO13" s="42">
        <v>46.856999999999999</v>
      </c>
      <c r="BP13" s="42">
        <v>47.518000000000001</v>
      </c>
      <c r="BQ13" s="42">
        <v>48.167999999999999</v>
      </c>
      <c r="BR13" s="42">
        <v>48.805999999999997</v>
      </c>
      <c r="BS13" s="42">
        <v>49.433</v>
      </c>
      <c r="BT13" s="42">
        <v>50.046999999999997</v>
      </c>
      <c r="BU13" s="42">
        <v>50.649000000000001</v>
      </c>
      <c r="BV13" s="42">
        <v>51.238</v>
      </c>
      <c r="BW13" s="42">
        <v>51.814</v>
      </c>
      <c r="BX13" s="42">
        <v>52.375</v>
      </c>
      <c r="BY13" s="42">
        <v>52.920999999999999</v>
      </c>
      <c r="BZ13" s="42">
        <v>53.451999999999998</v>
      </c>
      <c r="CA13" s="42">
        <v>53.966000000000001</v>
      </c>
      <c r="CB13" s="42">
        <v>54.463000000000001</v>
      </c>
      <c r="CC13" s="42">
        <v>54.940999999999995</v>
      </c>
      <c r="CD13" s="42">
        <v>55.4</v>
      </c>
      <c r="CE13" s="42">
        <v>55.838000000000001</v>
      </c>
      <c r="CF13" s="42">
        <v>56.253999999999998</v>
      </c>
      <c r="CG13" s="42">
        <v>56.646000000000001</v>
      </c>
      <c r="CH13" s="42">
        <v>57.012999999999998</v>
      </c>
      <c r="CI13" s="42">
        <v>57.353999999999999</v>
      </c>
      <c r="CJ13" s="42">
        <v>57.666999999999994</v>
      </c>
      <c r="CK13" s="42">
        <v>57.951000000000001</v>
      </c>
      <c r="CL13" s="42">
        <v>58.204999999999998</v>
      </c>
      <c r="CM13" s="42">
        <v>58.428999999999995</v>
      </c>
      <c r="CN13" s="42">
        <v>58.622999999999998</v>
      </c>
      <c r="CO13" s="42">
        <v>58.787999999999997</v>
      </c>
      <c r="CP13" s="42">
        <v>58.924999999999997</v>
      </c>
      <c r="CQ13" s="42">
        <v>59.035999999999994</v>
      </c>
      <c r="CR13" s="42">
        <v>59.123999999999995</v>
      </c>
      <c r="CS13" s="42">
        <v>59.190999999999995</v>
      </c>
      <c r="CT13" s="42">
        <v>59.241</v>
      </c>
      <c r="CU13" s="42">
        <v>59.277000000000001</v>
      </c>
      <c r="CV13" s="42">
        <v>59.302999999999997</v>
      </c>
      <c r="CW13" s="42">
        <v>59.32</v>
      </c>
      <c r="CX13" s="42">
        <v>59.332000000000001</v>
      </c>
      <c r="CY13" s="42">
        <v>59.338999999999999</v>
      </c>
      <c r="CZ13" s="42">
        <v>59.344000000000001</v>
      </c>
      <c r="DA13" s="42">
        <v>59.346999999999994</v>
      </c>
      <c r="DB13" s="41"/>
      <c r="DC13" s="41"/>
      <c r="DD13" s="41"/>
    </row>
    <row r="14" spans="1:108" x14ac:dyDescent="0.25">
      <c r="A14" s="18">
        <v>12</v>
      </c>
      <c r="B14" s="42"/>
      <c r="C14" s="42"/>
      <c r="D14" s="42"/>
      <c r="E14" s="42"/>
      <c r="F14" s="42"/>
      <c r="G14" s="42"/>
      <c r="H14" s="42"/>
      <c r="I14" s="42"/>
      <c r="J14" s="42"/>
      <c r="K14" s="42"/>
      <c r="L14" s="42"/>
      <c r="M14" s="42"/>
      <c r="N14" s="42">
        <v>0.995</v>
      </c>
      <c r="O14" s="42">
        <v>1.9849999999999999</v>
      </c>
      <c r="P14" s="42">
        <v>2.9699999999999998</v>
      </c>
      <c r="Q14" s="42">
        <v>3.9499999999999997</v>
      </c>
      <c r="R14" s="42">
        <v>4.9250000000000007</v>
      </c>
      <c r="S14" s="42">
        <v>5.8950000000000005</v>
      </c>
      <c r="T14" s="42">
        <v>6.86</v>
      </c>
      <c r="U14" s="42">
        <v>7.82</v>
      </c>
      <c r="V14" s="42">
        <v>8.7749999999999986</v>
      </c>
      <c r="W14" s="42">
        <v>9.7249999999999996</v>
      </c>
      <c r="X14" s="42">
        <v>10.67</v>
      </c>
      <c r="Y14" s="42">
        <v>11.609</v>
      </c>
      <c r="Z14" s="42">
        <v>12.542999999999999</v>
      </c>
      <c r="AA14" s="42">
        <v>13.472</v>
      </c>
      <c r="AB14" s="42">
        <v>14.395999999999999</v>
      </c>
      <c r="AC14" s="42">
        <v>15.315</v>
      </c>
      <c r="AD14" s="42">
        <v>16.229000000000003</v>
      </c>
      <c r="AE14" s="42">
        <v>17.138000000000002</v>
      </c>
      <c r="AF14" s="42">
        <v>18.042000000000002</v>
      </c>
      <c r="AG14" s="42">
        <v>18.941000000000003</v>
      </c>
      <c r="AH14" s="42">
        <v>19.835000000000001</v>
      </c>
      <c r="AI14" s="42">
        <v>20.724</v>
      </c>
      <c r="AJ14" s="42">
        <v>21.608000000000001</v>
      </c>
      <c r="AK14" s="42">
        <v>22.487000000000002</v>
      </c>
      <c r="AL14" s="42">
        <v>23.361000000000001</v>
      </c>
      <c r="AM14" s="42">
        <v>24.23</v>
      </c>
      <c r="AN14" s="42">
        <v>25.094000000000001</v>
      </c>
      <c r="AO14" s="42">
        <v>25.952000000000002</v>
      </c>
      <c r="AP14" s="42">
        <v>26.805</v>
      </c>
      <c r="AQ14" s="42">
        <v>27.653000000000002</v>
      </c>
      <c r="AR14" s="42">
        <v>28.496000000000002</v>
      </c>
      <c r="AS14" s="42">
        <v>29.333000000000002</v>
      </c>
      <c r="AT14" s="42">
        <v>30.165000000000003</v>
      </c>
      <c r="AU14" s="42">
        <v>30.991</v>
      </c>
      <c r="AV14" s="42">
        <v>31.812000000000001</v>
      </c>
      <c r="AW14" s="42">
        <v>32.626999999999995</v>
      </c>
      <c r="AX14" s="42">
        <v>33.436</v>
      </c>
      <c r="AY14" s="42">
        <v>34.238999999999997</v>
      </c>
      <c r="AZ14" s="42">
        <v>35.035999999999994</v>
      </c>
      <c r="BA14" s="42">
        <v>35.826000000000001</v>
      </c>
      <c r="BB14" s="42">
        <v>36.61</v>
      </c>
      <c r="BC14" s="42">
        <v>37.387</v>
      </c>
      <c r="BD14" s="42">
        <v>38.156999999999996</v>
      </c>
      <c r="BE14" s="42">
        <v>38.919999999999995</v>
      </c>
      <c r="BF14" s="42">
        <v>39.674999999999997</v>
      </c>
      <c r="BG14" s="42">
        <v>40.422999999999995</v>
      </c>
      <c r="BH14" s="42">
        <v>41.162999999999997</v>
      </c>
      <c r="BI14" s="42">
        <v>41.893999999999998</v>
      </c>
      <c r="BJ14" s="42">
        <v>42.616999999999997</v>
      </c>
      <c r="BK14" s="42">
        <v>43.330999999999996</v>
      </c>
      <c r="BL14" s="42">
        <v>44.035999999999994</v>
      </c>
      <c r="BM14" s="42">
        <v>44.730999999999995</v>
      </c>
      <c r="BN14" s="42">
        <v>45.415999999999997</v>
      </c>
      <c r="BO14" s="42">
        <v>46.091000000000001</v>
      </c>
      <c r="BP14" s="42">
        <v>46.754999999999995</v>
      </c>
      <c r="BQ14" s="42">
        <v>47.407999999999994</v>
      </c>
      <c r="BR14" s="42">
        <v>48.05</v>
      </c>
      <c r="BS14" s="42">
        <v>48.68</v>
      </c>
      <c r="BT14" s="42">
        <v>49.297999999999995</v>
      </c>
      <c r="BU14" s="42">
        <v>49.902999999999999</v>
      </c>
      <c r="BV14" s="42">
        <v>50.494999999999997</v>
      </c>
      <c r="BW14" s="42">
        <v>51.073</v>
      </c>
      <c r="BX14" s="42">
        <v>51.637</v>
      </c>
      <c r="BY14" s="42">
        <v>52.186</v>
      </c>
      <c r="BZ14" s="42">
        <v>52.719000000000001</v>
      </c>
      <c r="CA14" s="42">
        <v>53.235999999999997</v>
      </c>
      <c r="CB14" s="42">
        <v>53.734999999999999</v>
      </c>
      <c r="CC14" s="42">
        <v>54.216000000000001</v>
      </c>
      <c r="CD14" s="42">
        <v>54.677</v>
      </c>
      <c r="CE14" s="42">
        <v>55.116999999999997</v>
      </c>
      <c r="CF14" s="42">
        <v>55.534999999999997</v>
      </c>
      <c r="CG14" s="42">
        <v>55.928999999999995</v>
      </c>
      <c r="CH14" s="42">
        <v>56.297999999999995</v>
      </c>
      <c r="CI14" s="42">
        <v>56.64</v>
      </c>
      <c r="CJ14" s="42">
        <v>56.954999999999998</v>
      </c>
      <c r="CK14" s="42">
        <v>57.241</v>
      </c>
      <c r="CL14" s="42">
        <v>57.497</v>
      </c>
      <c r="CM14" s="42">
        <v>57.722999999999999</v>
      </c>
      <c r="CN14" s="42">
        <v>57.917999999999999</v>
      </c>
      <c r="CO14" s="42">
        <v>58.083999999999996</v>
      </c>
      <c r="CP14" s="42">
        <v>58.220999999999997</v>
      </c>
      <c r="CQ14" s="42">
        <v>58.332000000000001</v>
      </c>
      <c r="CR14" s="42">
        <v>58.419999999999995</v>
      </c>
      <c r="CS14" s="42">
        <v>58.488</v>
      </c>
      <c r="CT14" s="42">
        <v>58.537999999999997</v>
      </c>
      <c r="CU14" s="42">
        <v>58.574999999999996</v>
      </c>
      <c r="CV14" s="42">
        <v>58.600999999999999</v>
      </c>
      <c r="CW14" s="42">
        <v>58.619</v>
      </c>
      <c r="CX14" s="42">
        <v>58.631</v>
      </c>
      <c r="CY14" s="42">
        <v>58.637999999999998</v>
      </c>
      <c r="CZ14" s="42">
        <v>58.643000000000001</v>
      </c>
      <c r="DA14" s="42">
        <v>58.646000000000001</v>
      </c>
      <c r="DB14" s="41"/>
      <c r="DC14" s="41"/>
      <c r="DD14" s="41"/>
    </row>
    <row r="15" spans="1:108" x14ac:dyDescent="0.25">
      <c r="A15" s="18">
        <v>13</v>
      </c>
      <c r="B15" s="42"/>
      <c r="C15" s="42"/>
      <c r="D15" s="42"/>
      <c r="E15" s="42"/>
      <c r="F15" s="42"/>
      <c r="G15" s="42"/>
      <c r="H15" s="42"/>
      <c r="I15" s="42"/>
      <c r="J15" s="42"/>
      <c r="K15" s="42"/>
      <c r="L15" s="42"/>
      <c r="M15" s="42"/>
      <c r="N15" s="42"/>
      <c r="O15" s="42">
        <v>0.995</v>
      </c>
      <c r="P15" s="42">
        <v>1.9849999999999999</v>
      </c>
      <c r="Q15" s="42">
        <v>2.9699999999999998</v>
      </c>
      <c r="R15" s="42">
        <v>3.9499999999999997</v>
      </c>
      <c r="S15" s="42">
        <v>4.9250000000000007</v>
      </c>
      <c r="T15" s="42">
        <v>5.8950000000000005</v>
      </c>
      <c r="U15" s="42">
        <v>6.86</v>
      </c>
      <c r="V15" s="42">
        <v>7.82</v>
      </c>
      <c r="W15" s="42">
        <v>8.7749999999999986</v>
      </c>
      <c r="X15" s="42">
        <v>9.7240000000000002</v>
      </c>
      <c r="Y15" s="42">
        <v>10.667999999999999</v>
      </c>
      <c r="Z15" s="42">
        <v>11.606999999999999</v>
      </c>
      <c r="AA15" s="42">
        <v>12.540999999999999</v>
      </c>
      <c r="AB15" s="42">
        <v>13.469999999999999</v>
      </c>
      <c r="AC15" s="42">
        <v>14.394</v>
      </c>
      <c r="AD15" s="42">
        <v>15.312999999999999</v>
      </c>
      <c r="AE15" s="42">
        <v>16.227</v>
      </c>
      <c r="AF15" s="42">
        <v>17.136000000000003</v>
      </c>
      <c r="AG15" s="42">
        <v>18.040000000000003</v>
      </c>
      <c r="AH15" s="42">
        <v>18.939</v>
      </c>
      <c r="AI15" s="42">
        <v>19.833000000000002</v>
      </c>
      <c r="AJ15" s="42">
        <v>20.722000000000001</v>
      </c>
      <c r="AK15" s="42">
        <v>21.605</v>
      </c>
      <c r="AL15" s="42">
        <v>22.483000000000001</v>
      </c>
      <c r="AM15" s="42">
        <v>23.356000000000002</v>
      </c>
      <c r="AN15" s="42">
        <v>24.224</v>
      </c>
      <c r="AO15" s="42">
        <v>25.087</v>
      </c>
      <c r="AP15" s="42">
        <v>25.945</v>
      </c>
      <c r="AQ15" s="42">
        <v>26.797000000000001</v>
      </c>
      <c r="AR15" s="42">
        <v>27.644000000000002</v>
      </c>
      <c r="AS15" s="42">
        <v>28.485000000000003</v>
      </c>
      <c r="AT15" s="42">
        <v>29.321000000000002</v>
      </c>
      <c r="AU15" s="42">
        <v>30.151</v>
      </c>
      <c r="AV15" s="42">
        <v>30.976000000000003</v>
      </c>
      <c r="AW15" s="42">
        <v>31.795000000000002</v>
      </c>
      <c r="AX15" s="42">
        <v>32.607999999999997</v>
      </c>
      <c r="AY15" s="42">
        <v>33.414999999999999</v>
      </c>
      <c r="AZ15" s="42">
        <v>34.216000000000001</v>
      </c>
      <c r="BA15" s="42">
        <v>35.01</v>
      </c>
      <c r="BB15" s="42">
        <v>35.796999999999997</v>
      </c>
      <c r="BC15" s="42">
        <v>36.577999999999996</v>
      </c>
      <c r="BD15" s="42">
        <v>37.351999999999997</v>
      </c>
      <c r="BE15" s="42">
        <v>38.117999999999995</v>
      </c>
      <c r="BF15" s="42">
        <v>38.876999999999995</v>
      </c>
      <c r="BG15" s="42">
        <v>39.628</v>
      </c>
      <c r="BH15" s="42">
        <v>40.370999999999995</v>
      </c>
      <c r="BI15" s="42">
        <v>41.105999999999995</v>
      </c>
      <c r="BJ15" s="42">
        <v>41.832999999999998</v>
      </c>
      <c r="BK15" s="42">
        <v>42.550999999999995</v>
      </c>
      <c r="BL15" s="42">
        <v>43.259</v>
      </c>
      <c r="BM15" s="42">
        <v>43.957999999999998</v>
      </c>
      <c r="BN15" s="42">
        <v>44.646999999999998</v>
      </c>
      <c r="BO15" s="42">
        <v>45.324999999999996</v>
      </c>
      <c r="BP15" s="42">
        <v>45.991999999999997</v>
      </c>
      <c r="BQ15" s="42">
        <v>46.647999999999996</v>
      </c>
      <c r="BR15" s="42">
        <v>47.292999999999999</v>
      </c>
      <c r="BS15" s="42">
        <v>47.925999999999995</v>
      </c>
      <c r="BT15" s="42">
        <v>48.546999999999997</v>
      </c>
      <c r="BU15" s="42">
        <v>49.155000000000001</v>
      </c>
      <c r="BV15" s="42">
        <v>49.75</v>
      </c>
      <c r="BW15" s="42">
        <v>50.330999999999996</v>
      </c>
      <c r="BX15" s="42">
        <v>50.897999999999996</v>
      </c>
      <c r="BY15" s="42">
        <v>51.449999999999996</v>
      </c>
      <c r="BZ15" s="42">
        <v>51.985999999999997</v>
      </c>
      <c r="CA15" s="42">
        <v>52.504999999999995</v>
      </c>
      <c r="CB15" s="42">
        <v>53.006999999999998</v>
      </c>
      <c r="CC15" s="42">
        <v>53.489999999999995</v>
      </c>
      <c r="CD15" s="42">
        <v>53.952999999999996</v>
      </c>
      <c r="CE15" s="42">
        <v>54.394999999999996</v>
      </c>
      <c r="CF15" s="42">
        <v>54.814999999999998</v>
      </c>
      <c r="CG15" s="42">
        <v>55.210999999999999</v>
      </c>
      <c r="CH15" s="42">
        <v>55.582000000000001</v>
      </c>
      <c r="CI15" s="42">
        <v>55.925999999999995</v>
      </c>
      <c r="CJ15" s="42">
        <v>56.241999999999997</v>
      </c>
      <c r="CK15" s="42">
        <v>56.528999999999996</v>
      </c>
      <c r="CL15" s="42">
        <v>56.785999999999994</v>
      </c>
      <c r="CM15" s="42">
        <v>57.012999999999998</v>
      </c>
      <c r="CN15" s="42">
        <v>57.208999999999996</v>
      </c>
      <c r="CO15" s="42">
        <v>57.375</v>
      </c>
      <c r="CP15" s="42">
        <v>57.512999999999998</v>
      </c>
      <c r="CQ15" s="42">
        <v>57.625</v>
      </c>
      <c r="CR15" s="42">
        <v>57.713000000000001</v>
      </c>
      <c r="CS15" s="42">
        <v>57.780999999999999</v>
      </c>
      <c r="CT15" s="42">
        <v>57.832000000000001</v>
      </c>
      <c r="CU15" s="42">
        <v>57.869</v>
      </c>
      <c r="CV15" s="42">
        <v>57.894999999999996</v>
      </c>
      <c r="CW15" s="42">
        <v>57.912999999999997</v>
      </c>
      <c r="CX15" s="42">
        <v>57.924999999999997</v>
      </c>
      <c r="CY15" s="42">
        <v>57.931999999999995</v>
      </c>
      <c r="CZ15" s="42">
        <v>57.936999999999998</v>
      </c>
      <c r="DA15" s="42">
        <v>57.94</v>
      </c>
      <c r="DB15" s="41"/>
      <c r="DC15" s="41"/>
      <c r="DD15" s="41"/>
    </row>
    <row r="16" spans="1:108" x14ac:dyDescent="0.25">
      <c r="A16" s="18">
        <v>14</v>
      </c>
      <c r="B16" s="42"/>
      <c r="C16" s="42"/>
      <c r="D16" s="42"/>
      <c r="E16" s="42"/>
      <c r="F16" s="42"/>
      <c r="G16" s="42"/>
      <c r="H16" s="42"/>
      <c r="I16" s="42"/>
      <c r="J16" s="42"/>
      <c r="K16" s="42"/>
      <c r="L16" s="42"/>
      <c r="M16" s="42"/>
      <c r="N16" s="42"/>
      <c r="O16" s="42"/>
      <c r="P16" s="42">
        <v>0.995</v>
      </c>
      <c r="Q16" s="42">
        <v>1.9849999999999999</v>
      </c>
      <c r="R16" s="42">
        <v>2.9699999999999998</v>
      </c>
      <c r="S16" s="42">
        <v>3.9499999999999997</v>
      </c>
      <c r="T16" s="42">
        <v>4.9250000000000007</v>
      </c>
      <c r="U16" s="42">
        <v>5.8950000000000005</v>
      </c>
      <c r="V16" s="42">
        <v>6.86</v>
      </c>
      <c r="W16" s="42">
        <v>7.819</v>
      </c>
      <c r="X16" s="42">
        <v>8.7729999999999997</v>
      </c>
      <c r="Y16" s="42">
        <v>9.7219999999999995</v>
      </c>
      <c r="Z16" s="42">
        <v>10.665999999999999</v>
      </c>
      <c r="AA16" s="42">
        <v>11.604999999999999</v>
      </c>
      <c r="AB16" s="42">
        <v>12.539</v>
      </c>
      <c r="AC16" s="42">
        <v>13.468</v>
      </c>
      <c r="AD16" s="42">
        <v>14.391999999999999</v>
      </c>
      <c r="AE16" s="42">
        <v>15.311</v>
      </c>
      <c r="AF16" s="42">
        <v>16.224</v>
      </c>
      <c r="AG16" s="42">
        <v>17.132000000000001</v>
      </c>
      <c r="AH16" s="42">
        <v>18.035</v>
      </c>
      <c r="AI16" s="42">
        <v>18.933</v>
      </c>
      <c r="AJ16" s="42">
        <v>19.826000000000001</v>
      </c>
      <c r="AK16" s="42">
        <v>20.714000000000002</v>
      </c>
      <c r="AL16" s="42">
        <v>21.597000000000001</v>
      </c>
      <c r="AM16" s="42">
        <v>22.475000000000001</v>
      </c>
      <c r="AN16" s="42">
        <v>23.347000000000001</v>
      </c>
      <c r="AO16" s="42">
        <v>24.214000000000002</v>
      </c>
      <c r="AP16" s="42">
        <v>25.076000000000001</v>
      </c>
      <c r="AQ16" s="42">
        <v>25.933</v>
      </c>
      <c r="AR16" s="42">
        <v>26.784000000000002</v>
      </c>
      <c r="AS16" s="42">
        <v>27.630000000000003</v>
      </c>
      <c r="AT16" s="42">
        <v>28.470000000000002</v>
      </c>
      <c r="AU16" s="42">
        <v>29.305</v>
      </c>
      <c r="AV16" s="42">
        <v>30.134</v>
      </c>
      <c r="AW16" s="42">
        <v>30.957000000000001</v>
      </c>
      <c r="AX16" s="42">
        <v>31.774000000000001</v>
      </c>
      <c r="AY16" s="42">
        <v>32.585000000000001</v>
      </c>
      <c r="AZ16" s="42">
        <v>33.39</v>
      </c>
      <c r="BA16" s="42">
        <v>34.187999999999995</v>
      </c>
      <c r="BB16" s="42">
        <v>34.979999999999997</v>
      </c>
      <c r="BC16" s="42">
        <v>35.765000000000001</v>
      </c>
      <c r="BD16" s="42">
        <v>36.542999999999999</v>
      </c>
      <c r="BE16" s="42">
        <v>37.312999999999995</v>
      </c>
      <c r="BF16" s="42">
        <v>38.076000000000001</v>
      </c>
      <c r="BG16" s="42">
        <v>38.830999999999996</v>
      </c>
      <c r="BH16" s="42">
        <v>39.577999999999996</v>
      </c>
      <c r="BI16" s="42">
        <v>40.317</v>
      </c>
      <c r="BJ16" s="42">
        <v>41.046999999999997</v>
      </c>
      <c r="BK16" s="42">
        <v>41.768000000000001</v>
      </c>
      <c r="BL16" s="42">
        <v>42.48</v>
      </c>
      <c r="BM16" s="42">
        <v>43.181999999999995</v>
      </c>
      <c r="BN16" s="42">
        <v>43.873999999999995</v>
      </c>
      <c r="BO16" s="42">
        <v>44.555999999999997</v>
      </c>
      <c r="BP16" s="42">
        <v>45.226999999999997</v>
      </c>
      <c r="BQ16" s="42">
        <v>45.887</v>
      </c>
      <c r="BR16" s="42">
        <v>46.534999999999997</v>
      </c>
      <c r="BS16" s="42">
        <v>47.170999999999999</v>
      </c>
      <c r="BT16" s="42">
        <v>47.794999999999995</v>
      </c>
      <c r="BU16" s="42">
        <v>48.405999999999999</v>
      </c>
      <c r="BV16" s="42">
        <v>49.003999999999998</v>
      </c>
      <c r="BW16" s="42">
        <v>49.588000000000001</v>
      </c>
      <c r="BX16" s="42">
        <v>50.157999999999994</v>
      </c>
      <c r="BY16" s="42">
        <v>50.713000000000001</v>
      </c>
      <c r="BZ16" s="42">
        <v>51.251999999999995</v>
      </c>
      <c r="CA16" s="42">
        <v>51.774000000000001</v>
      </c>
      <c r="CB16" s="42">
        <v>52.277999999999999</v>
      </c>
      <c r="CC16" s="42">
        <v>52.763999999999996</v>
      </c>
      <c r="CD16" s="42">
        <v>53.23</v>
      </c>
      <c r="CE16" s="42">
        <v>53.673999999999999</v>
      </c>
      <c r="CF16" s="42">
        <v>54.095999999999997</v>
      </c>
      <c r="CG16" s="42">
        <v>54.494</v>
      </c>
      <c r="CH16" s="42">
        <v>54.866999999999997</v>
      </c>
      <c r="CI16" s="42">
        <v>55.213000000000001</v>
      </c>
      <c r="CJ16" s="42">
        <v>55.530999999999999</v>
      </c>
      <c r="CK16" s="42">
        <v>55.818999999999996</v>
      </c>
      <c r="CL16" s="42">
        <v>56.076999999999998</v>
      </c>
      <c r="CM16" s="42">
        <v>56.305</v>
      </c>
      <c r="CN16" s="42">
        <v>56.501999999999995</v>
      </c>
      <c r="CO16" s="42">
        <v>56.668999999999997</v>
      </c>
      <c r="CP16" s="42">
        <v>56.808</v>
      </c>
      <c r="CQ16" s="42">
        <v>56.920999999999999</v>
      </c>
      <c r="CR16" s="42">
        <v>57.01</v>
      </c>
      <c r="CS16" s="42">
        <v>57.077999999999996</v>
      </c>
      <c r="CT16" s="42">
        <v>57.128999999999998</v>
      </c>
      <c r="CU16" s="42">
        <v>57.165999999999997</v>
      </c>
      <c r="CV16" s="42">
        <v>57.192</v>
      </c>
      <c r="CW16" s="42">
        <v>57.21</v>
      </c>
      <c r="CX16" s="42">
        <v>57.221999999999994</v>
      </c>
      <c r="CY16" s="42">
        <v>57.23</v>
      </c>
      <c r="CZ16" s="42">
        <v>57.234999999999999</v>
      </c>
      <c r="DA16" s="42">
        <v>57.238</v>
      </c>
      <c r="DB16" s="41"/>
      <c r="DC16" s="41"/>
      <c r="DD16" s="41"/>
    </row>
    <row r="17" spans="1:108" x14ac:dyDescent="0.25">
      <c r="A17" s="18">
        <v>15</v>
      </c>
      <c r="B17" s="42"/>
      <c r="C17" s="42"/>
      <c r="D17" s="42"/>
      <c r="E17" s="42"/>
      <c r="F17" s="42"/>
      <c r="G17" s="42"/>
      <c r="H17" s="42"/>
      <c r="I17" s="42"/>
      <c r="J17" s="42"/>
      <c r="K17" s="42"/>
      <c r="L17" s="42"/>
      <c r="M17" s="42"/>
      <c r="N17" s="42"/>
      <c r="O17" s="42"/>
      <c r="P17" s="42"/>
      <c r="Q17" s="42">
        <v>0.995</v>
      </c>
      <c r="R17" s="42">
        <v>1.9849999999999999</v>
      </c>
      <c r="S17" s="42">
        <v>2.9699999999999998</v>
      </c>
      <c r="T17" s="42">
        <v>3.9499999999999997</v>
      </c>
      <c r="U17" s="42">
        <v>4.9250000000000007</v>
      </c>
      <c r="V17" s="42">
        <v>5.8950000000000005</v>
      </c>
      <c r="W17" s="42">
        <v>6.859</v>
      </c>
      <c r="X17" s="42">
        <v>7.8180000000000005</v>
      </c>
      <c r="Y17" s="42">
        <v>8.7720000000000002</v>
      </c>
      <c r="Z17" s="42">
        <v>9.7210000000000001</v>
      </c>
      <c r="AA17" s="42">
        <v>10.664999999999999</v>
      </c>
      <c r="AB17" s="42">
        <v>11.603999999999999</v>
      </c>
      <c r="AC17" s="42">
        <v>12.536999999999999</v>
      </c>
      <c r="AD17" s="42">
        <v>13.465</v>
      </c>
      <c r="AE17" s="42">
        <v>14.388</v>
      </c>
      <c r="AF17" s="42">
        <v>15.305999999999999</v>
      </c>
      <c r="AG17" s="42">
        <v>16.219000000000001</v>
      </c>
      <c r="AH17" s="42">
        <v>17.127000000000002</v>
      </c>
      <c r="AI17" s="42">
        <v>18.03</v>
      </c>
      <c r="AJ17" s="42">
        <v>18.928000000000001</v>
      </c>
      <c r="AK17" s="42">
        <v>19.821000000000002</v>
      </c>
      <c r="AL17" s="42">
        <v>20.708000000000002</v>
      </c>
      <c r="AM17" s="42">
        <v>21.59</v>
      </c>
      <c r="AN17" s="42">
        <v>22.467000000000002</v>
      </c>
      <c r="AO17" s="42">
        <v>23.339000000000002</v>
      </c>
      <c r="AP17" s="42">
        <v>24.205000000000002</v>
      </c>
      <c r="AQ17" s="42">
        <v>25.066000000000003</v>
      </c>
      <c r="AR17" s="42">
        <v>25.922000000000001</v>
      </c>
      <c r="AS17" s="42">
        <v>26.772000000000002</v>
      </c>
      <c r="AT17" s="42">
        <v>27.617000000000001</v>
      </c>
      <c r="AU17" s="42">
        <v>28.456</v>
      </c>
      <c r="AV17" s="42">
        <v>29.289000000000001</v>
      </c>
      <c r="AW17" s="42">
        <v>30.116</v>
      </c>
      <c r="AX17" s="42">
        <v>30.937000000000001</v>
      </c>
      <c r="AY17" s="42">
        <v>31.752000000000002</v>
      </c>
      <c r="AZ17" s="42">
        <v>32.561</v>
      </c>
      <c r="BA17" s="42">
        <v>33.363</v>
      </c>
      <c r="BB17" s="42">
        <v>34.158999999999999</v>
      </c>
      <c r="BC17" s="42">
        <v>34.948</v>
      </c>
      <c r="BD17" s="42">
        <v>35.729999999999997</v>
      </c>
      <c r="BE17" s="42">
        <v>36.503999999999998</v>
      </c>
      <c r="BF17" s="42">
        <v>37.271000000000001</v>
      </c>
      <c r="BG17" s="42">
        <v>38.03</v>
      </c>
      <c r="BH17" s="42">
        <v>38.780999999999999</v>
      </c>
      <c r="BI17" s="42">
        <v>39.524000000000001</v>
      </c>
      <c r="BJ17" s="42">
        <v>40.257999999999996</v>
      </c>
      <c r="BK17" s="42">
        <v>40.982999999999997</v>
      </c>
      <c r="BL17" s="42">
        <v>41.698</v>
      </c>
      <c r="BM17" s="42">
        <v>42.403999999999996</v>
      </c>
      <c r="BN17" s="42">
        <v>43.099999999999994</v>
      </c>
      <c r="BO17" s="42">
        <v>43.784999999999997</v>
      </c>
      <c r="BP17" s="42">
        <v>44.458999999999996</v>
      </c>
      <c r="BQ17" s="42">
        <v>45.122</v>
      </c>
      <c r="BR17" s="42">
        <v>45.772999999999996</v>
      </c>
      <c r="BS17" s="42">
        <v>46.411999999999999</v>
      </c>
      <c r="BT17" s="42">
        <v>47.038999999999994</v>
      </c>
      <c r="BU17" s="42">
        <v>47.652999999999999</v>
      </c>
      <c r="BV17" s="42">
        <v>48.253999999999998</v>
      </c>
      <c r="BW17" s="42">
        <v>48.841000000000001</v>
      </c>
      <c r="BX17" s="42">
        <v>49.413999999999994</v>
      </c>
      <c r="BY17" s="42">
        <v>49.971999999999994</v>
      </c>
      <c r="BZ17" s="42">
        <v>50.513999999999996</v>
      </c>
      <c r="CA17" s="42">
        <v>51.038999999999994</v>
      </c>
      <c r="CB17" s="42">
        <v>51.545999999999999</v>
      </c>
      <c r="CC17" s="42">
        <v>52.033999999999999</v>
      </c>
      <c r="CD17" s="42">
        <v>52.501999999999995</v>
      </c>
      <c r="CE17" s="42">
        <v>52.948999999999998</v>
      </c>
      <c r="CF17" s="42">
        <v>53.372999999999998</v>
      </c>
      <c r="CG17" s="42">
        <v>53.772999999999996</v>
      </c>
      <c r="CH17" s="42">
        <v>54.147999999999996</v>
      </c>
      <c r="CI17" s="42">
        <v>54.495999999999995</v>
      </c>
      <c r="CJ17" s="42">
        <v>54.815999999999995</v>
      </c>
      <c r="CK17" s="42">
        <v>55.105999999999995</v>
      </c>
      <c r="CL17" s="42">
        <v>55.366</v>
      </c>
      <c r="CM17" s="42">
        <v>55.594999999999999</v>
      </c>
      <c r="CN17" s="42">
        <v>55.792999999999999</v>
      </c>
      <c r="CO17" s="42">
        <v>55.960999999999999</v>
      </c>
      <c r="CP17" s="42">
        <v>56.100999999999999</v>
      </c>
      <c r="CQ17" s="42">
        <v>56.213999999999999</v>
      </c>
      <c r="CR17" s="42">
        <v>56.302999999999997</v>
      </c>
      <c r="CS17" s="42">
        <v>56.372</v>
      </c>
      <c r="CT17" s="42">
        <v>56.422999999999995</v>
      </c>
      <c r="CU17" s="42">
        <v>56.46</v>
      </c>
      <c r="CV17" s="42">
        <v>56.485999999999997</v>
      </c>
      <c r="CW17" s="42">
        <v>56.503999999999998</v>
      </c>
      <c r="CX17" s="42">
        <v>56.515999999999998</v>
      </c>
      <c r="CY17" s="42">
        <v>56.524000000000001</v>
      </c>
      <c r="CZ17" s="42">
        <v>56.528999999999996</v>
      </c>
      <c r="DA17" s="42">
        <v>56.531999999999996</v>
      </c>
      <c r="DB17" s="41"/>
      <c r="DC17" s="41"/>
      <c r="DD17" s="41"/>
    </row>
    <row r="18" spans="1:108" x14ac:dyDescent="0.25">
      <c r="A18" s="18">
        <v>16</v>
      </c>
      <c r="B18" s="42"/>
      <c r="C18" s="42"/>
      <c r="D18" s="42"/>
      <c r="E18" s="42"/>
      <c r="F18" s="42"/>
      <c r="G18" s="42"/>
      <c r="H18" s="42"/>
      <c r="I18" s="42"/>
      <c r="J18" s="42"/>
      <c r="K18" s="42"/>
      <c r="L18" s="42"/>
      <c r="M18" s="42"/>
      <c r="N18" s="42"/>
      <c r="O18" s="42"/>
      <c r="P18" s="42"/>
      <c r="Q18" s="42"/>
      <c r="R18" s="42">
        <v>0.995</v>
      </c>
      <c r="S18" s="42">
        <v>1.9849999999999999</v>
      </c>
      <c r="T18" s="42">
        <v>2.9699999999999998</v>
      </c>
      <c r="U18" s="42">
        <v>3.9499999999999997</v>
      </c>
      <c r="V18" s="42">
        <v>4.9240000000000004</v>
      </c>
      <c r="W18" s="42">
        <v>5.8930000000000007</v>
      </c>
      <c r="X18" s="42">
        <v>6.8570000000000002</v>
      </c>
      <c r="Y18" s="42">
        <v>7.8160000000000007</v>
      </c>
      <c r="Z18" s="42">
        <v>8.77</v>
      </c>
      <c r="AA18" s="42">
        <v>9.718</v>
      </c>
      <c r="AB18" s="42">
        <v>10.661</v>
      </c>
      <c r="AC18" s="42">
        <v>11.599</v>
      </c>
      <c r="AD18" s="42">
        <v>12.532</v>
      </c>
      <c r="AE18" s="42">
        <v>13.459999999999999</v>
      </c>
      <c r="AF18" s="42">
        <v>14.382999999999999</v>
      </c>
      <c r="AG18" s="42">
        <v>15.301</v>
      </c>
      <c r="AH18" s="42">
        <v>16.214000000000002</v>
      </c>
      <c r="AI18" s="42">
        <v>17.121000000000002</v>
      </c>
      <c r="AJ18" s="42">
        <v>18.023</v>
      </c>
      <c r="AK18" s="42">
        <v>18.920000000000002</v>
      </c>
      <c r="AL18" s="42">
        <v>19.812000000000001</v>
      </c>
      <c r="AM18" s="42">
        <v>20.699000000000002</v>
      </c>
      <c r="AN18" s="42">
        <v>21.580000000000002</v>
      </c>
      <c r="AO18" s="42">
        <v>22.456</v>
      </c>
      <c r="AP18" s="42">
        <v>23.327000000000002</v>
      </c>
      <c r="AQ18" s="42">
        <v>24.192</v>
      </c>
      <c r="AR18" s="42">
        <v>25.052</v>
      </c>
      <c r="AS18" s="42">
        <v>25.906000000000002</v>
      </c>
      <c r="AT18" s="42">
        <v>26.755000000000003</v>
      </c>
      <c r="AU18" s="42">
        <v>27.598000000000003</v>
      </c>
      <c r="AV18" s="42">
        <v>28.435000000000002</v>
      </c>
      <c r="AW18" s="42">
        <v>29.266999999999999</v>
      </c>
      <c r="AX18" s="42">
        <v>30.093</v>
      </c>
      <c r="AY18" s="42">
        <v>30.912000000000003</v>
      </c>
      <c r="AZ18" s="42">
        <v>31.725000000000001</v>
      </c>
      <c r="BA18" s="42">
        <v>32.530999999999999</v>
      </c>
      <c r="BB18" s="42">
        <v>33.330999999999996</v>
      </c>
      <c r="BC18" s="42">
        <v>34.123999999999995</v>
      </c>
      <c r="BD18" s="42">
        <v>34.909999999999997</v>
      </c>
      <c r="BE18" s="42">
        <v>35.687999999999995</v>
      </c>
      <c r="BF18" s="42">
        <v>36.458999999999996</v>
      </c>
      <c r="BG18" s="42">
        <v>37.221999999999994</v>
      </c>
      <c r="BH18" s="42">
        <v>37.976999999999997</v>
      </c>
      <c r="BI18" s="42">
        <v>38.722999999999999</v>
      </c>
      <c r="BJ18" s="42">
        <v>39.460999999999999</v>
      </c>
      <c r="BK18" s="42">
        <v>40.19</v>
      </c>
      <c r="BL18" s="42">
        <v>40.908999999999999</v>
      </c>
      <c r="BM18" s="42">
        <v>41.617999999999995</v>
      </c>
      <c r="BN18" s="42">
        <v>42.317</v>
      </c>
      <c r="BO18" s="42">
        <v>43.006</v>
      </c>
      <c r="BP18" s="42">
        <v>43.683999999999997</v>
      </c>
      <c r="BQ18" s="42">
        <v>44.349999999999994</v>
      </c>
      <c r="BR18" s="42">
        <v>45.004999999999995</v>
      </c>
      <c r="BS18" s="42">
        <v>45.647999999999996</v>
      </c>
      <c r="BT18" s="42">
        <v>46.277999999999999</v>
      </c>
      <c r="BU18" s="42">
        <v>46.894999999999996</v>
      </c>
      <c r="BV18" s="42">
        <v>47.498999999999995</v>
      </c>
      <c r="BW18" s="42">
        <v>48.088999999999999</v>
      </c>
      <c r="BX18" s="42">
        <v>48.664999999999999</v>
      </c>
      <c r="BY18" s="42">
        <v>49.225999999999999</v>
      </c>
      <c r="BZ18" s="42">
        <v>49.769999999999996</v>
      </c>
      <c r="CA18" s="42">
        <v>50.296999999999997</v>
      </c>
      <c r="CB18" s="42">
        <v>50.806999999999995</v>
      </c>
      <c r="CC18" s="42">
        <v>51.297999999999995</v>
      </c>
      <c r="CD18" s="42">
        <v>51.768000000000001</v>
      </c>
      <c r="CE18" s="42">
        <v>52.216999999999999</v>
      </c>
      <c r="CF18" s="42">
        <v>52.643000000000001</v>
      </c>
      <c r="CG18" s="42">
        <v>53.044999999999995</v>
      </c>
      <c r="CH18" s="42">
        <v>53.420999999999999</v>
      </c>
      <c r="CI18" s="42">
        <v>53.771000000000001</v>
      </c>
      <c r="CJ18" s="42">
        <v>54.091999999999999</v>
      </c>
      <c r="CK18" s="42">
        <v>54.382999999999996</v>
      </c>
      <c r="CL18" s="42">
        <v>54.643999999999998</v>
      </c>
      <c r="CM18" s="42">
        <v>54.873999999999995</v>
      </c>
      <c r="CN18" s="42">
        <v>55.073</v>
      </c>
      <c r="CO18" s="42">
        <v>55.241999999999997</v>
      </c>
      <c r="CP18" s="42">
        <v>55.381999999999998</v>
      </c>
      <c r="CQ18" s="42">
        <v>55.495999999999995</v>
      </c>
      <c r="CR18" s="42">
        <v>55.585999999999999</v>
      </c>
      <c r="CS18" s="42">
        <v>55.655000000000001</v>
      </c>
      <c r="CT18" s="42">
        <v>55.705999999999996</v>
      </c>
      <c r="CU18" s="42">
        <v>55.742999999999995</v>
      </c>
      <c r="CV18" s="42">
        <v>55.768999999999998</v>
      </c>
      <c r="CW18" s="42">
        <v>55.786999999999999</v>
      </c>
      <c r="CX18" s="42">
        <v>55.798999999999999</v>
      </c>
      <c r="CY18" s="42">
        <v>55.806999999999995</v>
      </c>
      <c r="CZ18" s="42">
        <v>55.811999999999998</v>
      </c>
      <c r="DA18" s="42">
        <v>55.814999999999998</v>
      </c>
      <c r="DB18" s="41"/>
      <c r="DC18" s="41"/>
      <c r="DD18" s="41"/>
    </row>
    <row r="19" spans="1:108" x14ac:dyDescent="0.25">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3.9499999999999997</v>
      </c>
      <c r="W19" s="42">
        <v>4.9240000000000004</v>
      </c>
      <c r="X19" s="42">
        <v>5.8930000000000007</v>
      </c>
      <c r="Y19" s="42">
        <v>6.8570000000000002</v>
      </c>
      <c r="Z19" s="42">
        <v>7.8160000000000007</v>
      </c>
      <c r="AA19" s="42">
        <v>8.7690000000000001</v>
      </c>
      <c r="AB19" s="42">
        <v>9.7169999999999987</v>
      </c>
      <c r="AC19" s="42">
        <v>10.66</v>
      </c>
      <c r="AD19" s="42">
        <v>11.597999999999999</v>
      </c>
      <c r="AE19" s="42">
        <v>12.530999999999999</v>
      </c>
      <c r="AF19" s="42">
        <v>13.459</v>
      </c>
      <c r="AG19" s="42">
        <v>14.381</v>
      </c>
      <c r="AH19" s="42">
        <v>15.298</v>
      </c>
      <c r="AI19" s="42">
        <v>16.21</v>
      </c>
      <c r="AJ19" s="42">
        <v>17.117000000000001</v>
      </c>
      <c r="AK19" s="42">
        <v>18.019000000000002</v>
      </c>
      <c r="AL19" s="42">
        <v>18.916</v>
      </c>
      <c r="AM19" s="42">
        <v>19.807000000000002</v>
      </c>
      <c r="AN19" s="42">
        <v>20.693000000000001</v>
      </c>
      <c r="AO19" s="42">
        <v>21.574000000000002</v>
      </c>
      <c r="AP19" s="42">
        <v>22.449000000000002</v>
      </c>
      <c r="AQ19" s="42">
        <v>23.319000000000003</v>
      </c>
      <c r="AR19" s="42">
        <v>24.183</v>
      </c>
      <c r="AS19" s="42">
        <v>25.042000000000002</v>
      </c>
      <c r="AT19" s="42">
        <v>25.895</v>
      </c>
      <c r="AU19" s="42">
        <v>26.743000000000002</v>
      </c>
      <c r="AV19" s="42">
        <v>27.585000000000001</v>
      </c>
      <c r="AW19" s="42">
        <v>28.421000000000003</v>
      </c>
      <c r="AX19" s="42">
        <v>29.251000000000001</v>
      </c>
      <c r="AY19" s="42">
        <v>30.075000000000003</v>
      </c>
      <c r="AZ19" s="42">
        <v>30.891999999999999</v>
      </c>
      <c r="BA19" s="42">
        <v>31.703000000000003</v>
      </c>
      <c r="BB19" s="42">
        <v>32.506999999999998</v>
      </c>
      <c r="BC19" s="42">
        <v>33.303999999999995</v>
      </c>
      <c r="BD19" s="42">
        <v>34.094000000000001</v>
      </c>
      <c r="BE19" s="42">
        <v>34.875999999999998</v>
      </c>
      <c r="BF19" s="42">
        <v>35.650999999999996</v>
      </c>
      <c r="BG19" s="42">
        <v>36.417999999999999</v>
      </c>
      <c r="BH19" s="42">
        <v>37.177</v>
      </c>
      <c r="BI19" s="42">
        <v>37.927</v>
      </c>
      <c r="BJ19" s="42">
        <v>38.668999999999997</v>
      </c>
      <c r="BK19" s="42">
        <v>39.400999999999996</v>
      </c>
      <c r="BL19" s="42">
        <v>40.123999999999995</v>
      </c>
      <c r="BM19" s="42">
        <v>40.836999999999996</v>
      </c>
      <c r="BN19" s="42">
        <v>41.54</v>
      </c>
      <c r="BO19" s="42">
        <v>42.231999999999999</v>
      </c>
      <c r="BP19" s="42">
        <v>42.912999999999997</v>
      </c>
      <c r="BQ19" s="42">
        <v>43.582999999999998</v>
      </c>
      <c r="BR19" s="42">
        <v>44.241</v>
      </c>
      <c r="BS19" s="42">
        <v>44.887</v>
      </c>
      <c r="BT19" s="42">
        <v>45.521000000000001</v>
      </c>
      <c r="BU19" s="42">
        <v>46.141999999999996</v>
      </c>
      <c r="BV19" s="42">
        <v>46.748999999999995</v>
      </c>
      <c r="BW19" s="42">
        <v>47.341999999999999</v>
      </c>
      <c r="BX19" s="42">
        <v>47.920999999999999</v>
      </c>
      <c r="BY19" s="42">
        <v>48.483999999999995</v>
      </c>
      <c r="BZ19" s="42">
        <v>49.030999999999999</v>
      </c>
      <c r="CA19" s="42">
        <v>49.561</v>
      </c>
      <c r="CB19" s="42">
        <v>50.073</v>
      </c>
      <c r="CC19" s="42">
        <v>50.565999999999995</v>
      </c>
      <c r="CD19" s="42">
        <v>51.038999999999994</v>
      </c>
      <c r="CE19" s="42">
        <v>51.489999999999995</v>
      </c>
      <c r="CF19" s="42">
        <v>51.918999999999997</v>
      </c>
      <c r="CG19" s="42">
        <v>52.323</v>
      </c>
      <c r="CH19" s="42">
        <v>52.701000000000001</v>
      </c>
      <c r="CI19" s="42">
        <v>53.052</v>
      </c>
      <c r="CJ19" s="42">
        <v>53.375</v>
      </c>
      <c r="CK19" s="42">
        <v>53.667999999999999</v>
      </c>
      <c r="CL19" s="42">
        <v>53.93</v>
      </c>
      <c r="CM19" s="42">
        <v>54.160999999999994</v>
      </c>
      <c r="CN19" s="42">
        <v>54.360999999999997</v>
      </c>
      <c r="CO19" s="42">
        <v>54.530999999999999</v>
      </c>
      <c r="CP19" s="42">
        <v>54.671999999999997</v>
      </c>
      <c r="CQ19" s="42">
        <v>54.785999999999994</v>
      </c>
      <c r="CR19" s="42">
        <v>54.875999999999998</v>
      </c>
      <c r="CS19" s="42">
        <v>54.945</v>
      </c>
      <c r="CT19" s="42">
        <v>54.997</v>
      </c>
      <c r="CU19" s="42">
        <v>55.033999999999999</v>
      </c>
      <c r="CV19" s="42">
        <v>55.059999999999995</v>
      </c>
      <c r="CW19" s="42">
        <v>55.077999999999996</v>
      </c>
      <c r="CX19" s="42">
        <v>55.089999999999996</v>
      </c>
      <c r="CY19" s="42">
        <v>55.097999999999999</v>
      </c>
      <c r="CZ19" s="42">
        <v>55.102999999999994</v>
      </c>
      <c r="DA19" s="42">
        <v>55.105999999999995</v>
      </c>
      <c r="DB19" s="41"/>
      <c r="DC19" s="41"/>
      <c r="DD19" s="41"/>
    </row>
    <row r="20" spans="1:108" x14ac:dyDescent="0.25">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3.9489999999999998</v>
      </c>
      <c r="X20" s="42">
        <v>4.923</v>
      </c>
      <c r="Y20" s="42">
        <v>5.8920000000000003</v>
      </c>
      <c r="Z20" s="42">
        <v>6.8560000000000008</v>
      </c>
      <c r="AA20" s="42">
        <v>7.8140000000000001</v>
      </c>
      <c r="AB20" s="42">
        <v>8.7669999999999995</v>
      </c>
      <c r="AC20" s="42">
        <v>9.7149999999999999</v>
      </c>
      <c r="AD20" s="42">
        <v>10.657999999999999</v>
      </c>
      <c r="AE20" s="42">
        <v>11.596</v>
      </c>
      <c r="AF20" s="42">
        <v>12.527999999999999</v>
      </c>
      <c r="AG20" s="42">
        <v>13.455</v>
      </c>
      <c r="AH20" s="42">
        <v>14.376999999999999</v>
      </c>
      <c r="AI20" s="42">
        <v>15.293999999999999</v>
      </c>
      <c r="AJ20" s="42">
        <v>16.206</v>
      </c>
      <c r="AK20" s="42">
        <v>17.112000000000002</v>
      </c>
      <c r="AL20" s="42">
        <v>18.013000000000002</v>
      </c>
      <c r="AM20" s="42">
        <v>18.909000000000002</v>
      </c>
      <c r="AN20" s="42">
        <v>19.8</v>
      </c>
      <c r="AO20" s="42">
        <v>20.685000000000002</v>
      </c>
      <c r="AP20" s="42">
        <v>21.565000000000001</v>
      </c>
      <c r="AQ20" s="42">
        <v>22.439</v>
      </c>
      <c r="AR20" s="42">
        <v>23.308</v>
      </c>
      <c r="AS20" s="42">
        <v>24.171000000000003</v>
      </c>
      <c r="AT20" s="42">
        <v>25.029</v>
      </c>
      <c r="AU20" s="42">
        <v>25.881</v>
      </c>
      <c r="AV20" s="42">
        <v>26.727</v>
      </c>
      <c r="AW20" s="42">
        <v>27.567</v>
      </c>
      <c r="AX20" s="42">
        <v>28.401</v>
      </c>
      <c r="AY20" s="42">
        <v>29.229000000000003</v>
      </c>
      <c r="AZ20" s="42">
        <v>30.05</v>
      </c>
      <c r="BA20" s="42">
        <v>30.865000000000002</v>
      </c>
      <c r="BB20" s="42">
        <v>31.673000000000002</v>
      </c>
      <c r="BC20" s="42">
        <v>32.473999999999997</v>
      </c>
      <c r="BD20" s="42">
        <v>33.268000000000001</v>
      </c>
      <c r="BE20" s="42">
        <v>34.053999999999995</v>
      </c>
      <c r="BF20" s="42">
        <v>34.832999999999998</v>
      </c>
      <c r="BG20" s="42">
        <v>35.603999999999999</v>
      </c>
      <c r="BH20" s="42">
        <v>36.366999999999997</v>
      </c>
      <c r="BI20" s="42">
        <v>37.120999999999995</v>
      </c>
      <c r="BJ20" s="42">
        <v>37.866</v>
      </c>
      <c r="BK20" s="42">
        <v>38.601999999999997</v>
      </c>
      <c r="BL20" s="42">
        <v>39.329000000000001</v>
      </c>
      <c r="BM20" s="42">
        <v>40.045999999999999</v>
      </c>
      <c r="BN20" s="42">
        <v>40.751999999999995</v>
      </c>
      <c r="BO20" s="42">
        <v>41.448</v>
      </c>
      <c r="BP20" s="42">
        <v>42.132999999999996</v>
      </c>
      <c r="BQ20" s="42">
        <v>42.805999999999997</v>
      </c>
      <c r="BR20" s="42">
        <v>43.467999999999996</v>
      </c>
      <c r="BS20" s="42">
        <v>44.116999999999997</v>
      </c>
      <c r="BT20" s="42">
        <v>44.753999999999998</v>
      </c>
      <c r="BU20" s="42">
        <v>45.378</v>
      </c>
      <c r="BV20" s="42">
        <v>45.988</v>
      </c>
      <c r="BW20" s="42">
        <v>46.585000000000001</v>
      </c>
      <c r="BX20" s="42">
        <v>47.166999999999994</v>
      </c>
      <c r="BY20" s="42">
        <v>47.732999999999997</v>
      </c>
      <c r="BZ20" s="42">
        <v>48.282999999999994</v>
      </c>
      <c r="CA20" s="42">
        <v>48.815999999999995</v>
      </c>
      <c r="CB20" s="42">
        <v>49.330999999999996</v>
      </c>
      <c r="CC20" s="42">
        <v>49.826999999999998</v>
      </c>
      <c r="CD20" s="42">
        <v>50.302</v>
      </c>
      <c r="CE20" s="42">
        <v>50.756</v>
      </c>
      <c r="CF20" s="42">
        <v>51.186999999999998</v>
      </c>
      <c r="CG20" s="42">
        <v>51.592999999999996</v>
      </c>
      <c r="CH20" s="42">
        <v>51.972999999999999</v>
      </c>
      <c r="CI20" s="42">
        <v>52.326000000000001</v>
      </c>
      <c r="CJ20" s="42">
        <v>52.65</v>
      </c>
      <c r="CK20" s="42">
        <v>52.943999999999996</v>
      </c>
      <c r="CL20" s="42">
        <v>53.207999999999998</v>
      </c>
      <c r="CM20" s="42">
        <v>53.440999999999995</v>
      </c>
      <c r="CN20" s="42">
        <v>53.641999999999996</v>
      </c>
      <c r="CO20" s="42">
        <v>53.812999999999995</v>
      </c>
      <c r="CP20" s="42">
        <v>53.954999999999998</v>
      </c>
      <c r="CQ20" s="42">
        <v>54.07</v>
      </c>
      <c r="CR20" s="42">
        <v>54.160999999999994</v>
      </c>
      <c r="CS20" s="42">
        <v>54.230999999999995</v>
      </c>
      <c r="CT20" s="42">
        <v>54.282999999999994</v>
      </c>
      <c r="CU20" s="42">
        <v>54.320999999999998</v>
      </c>
      <c r="CV20" s="42">
        <v>54.346999999999994</v>
      </c>
      <c r="CW20" s="42">
        <v>54.364999999999995</v>
      </c>
      <c r="CX20" s="42">
        <v>54.376999999999995</v>
      </c>
      <c r="CY20" s="42">
        <v>54.384999999999998</v>
      </c>
      <c r="CZ20" s="42">
        <v>54.39</v>
      </c>
      <c r="DA20" s="42">
        <v>54.393000000000001</v>
      </c>
      <c r="DB20" s="41"/>
      <c r="DC20" s="41"/>
      <c r="DD20" s="41"/>
    </row>
    <row r="21" spans="1:108"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3.9489999999999998</v>
      </c>
      <c r="Y21" s="42">
        <v>4.923</v>
      </c>
      <c r="Z21" s="42">
        <v>5.8920000000000003</v>
      </c>
      <c r="AA21" s="42">
        <v>6.8550000000000004</v>
      </c>
      <c r="AB21" s="42">
        <v>7.8130000000000006</v>
      </c>
      <c r="AC21" s="42">
        <v>8.766</v>
      </c>
      <c r="AD21" s="42">
        <v>9.7139999999999986</v>
      </c>
      <c r="AE21" s="42">
        <v>10.657</v>
      </c>
      <c r="AF21" s="42">
        <v>11.593999999999999</v>
      </c>
      <c r="AG21" s="42">
        <v>12.526</v>
      </c>
      <c r="AH21" s="42">
        <v>13.452999999999999</v>
      </c>
      <c r="AI21" s="42">
        <v>14.375</v>
      </c>
      <c r="AJ21" s="42">
        <v>15.292</v>
      </c>
      <c r="AK21" s="42">
        <v>16.203000000000003</v>
      </c>
      <c r="AL21" s="42">
        <v>17.109000000000002</v>
      </c>
      <c r="AM21" s="42">
        <v>18.010000000000002</v>
      </c>
      <c r="AN21" s="42">
        <v>18.905000000000001</v>
      </c>
      <c r="AO21" s="42">
        <v>19.795000000000002</v>
      </c>
      <c r="AP21" s="42">
        <v>20.68</v>
      </c>
      <c r="AQ21" s="42">
        <v>21.559000000000001</v>
      </c>
      <c r="AR21" s="42">
        <v>22.433</v>
      </c>
      <c r="AS21" s="42">
        <v>23.301000000000002</v>
      </c>
      <c r="AT21" s="42">
        <v>24.163</v>
      </c>
      <c r="AU21" s="42">
        <v>25.02</v>
      </c>
      <c r="AV21" s="42">
        <v>25.871000000000002</v>
      </c>
      <c r="AW21" s="42">
        <v>26.716000000000001</v>
      </c>
      <c r="AX21" s="42">
        <v>27.555</v>
      </c>
      <c r="AY21" s="42">
        <v>28.387</v>
      </c>
      <c r="AZ21" s="42">
        <v>29.213000000000001</v>
      </c>
      <c r="BA21" s="42">
        <v>30.032</v>
      </c>
      <c r="BB21" s="42">
        <v>30.844000000000001</v>
      </c>
      <c r="BC21" s="42">
        <v>31.649000000000001</v>
      </c>
      <c r="BD21" s="42">
        <v>32.446999999999996</v>
      </c>
      <c r="BE21" s="42">
        <v>33.238</v>
      </c>
      <c r="BF21" s="42">
        <v>34.021000000000001</v>
      </c>
      <c r="BG21" s="42">
        <v>34.795999999999999</v>
      </c>
      <c r="BH21" s="42">
        <v>35.562999999999995</v>
      </c>
      <c r="BI21" s="42">
        <v>36.320999999999998</v>
      </c>
      <c r="BJ21" s="42">
        <v>37.07</v>
      </c>
      <c r="BK21" s="42">
        <v>37.809999999999995</v>
      </c>
      <c r="BL21" s="42">
        <v>38.540999999999997</v>
      </c>
      <c r="BM21" s="42">
        <v>39.260999999999996</v>
      </c>
      <c r="BN21" s="42">
        <v>39.970999999999997</v>
      </c>
      <c r="BO21" s="42">
        <v>40.669999999999995</v>
      </c>
      <c r="BP21" s="42">
        <v>41.357999999999997</v>
      </c>
      <c r="BQ21" s="42">
        <v>42.034999999999997</v>
      </c>
      <c r="BR21" s="42">
        <v>42.699999999999996</v>
      </c>
      <c r="BS21" s="42">
        <v>43.352999999999994</v>
      </c>
      <c r="BT21" s="42">
        <v>43.992999999999995</v>
      </c>
      <c r="BU21" s="42">
        <v>44.62</v>
      </c>
      <c r="BV21" s="42">
        <v>45.233999999999995</v>
      </c>
      <c r="BW21" s="42">
        <v>45.833999999999996</v>
      </c>
      <c r="BX21" s="42">
        <v>46.418999999999997</v>
      </c>
      <c r="BY21" s="42">
        <v>46.988</v>
      </c>
      <c r="BZ21" s="42">
        <v>47.540999999999997</v>
      </c>
      <c r="CA21" s="42">
        <v>48.076999999999998</v>
      </c>
      <c r="CB21" s="42">
        <v>48.594999999999999</v>
      </c>
      <c r="CC21" s="42">
        <v>49.092999999999996</v>
      </c>
      <c r="CD21" s="42">
        <v>49.570999999999998</v>
      </c>
      <c r="CE21" s="42">
        <v>50.027000000000001</v>
      </c>
      <c r="CF21" s="42">
        <v>50.46</v>
      </c>
      <c r="CG21" s="42">
        <v>50.867999999999995</v>
      </c>
      <c r="CH21" s="42">
        <v>51.25</v>
      </c>
      <c r="CI21" s="42">
        <v>51.604999999999997</v>
      </c>
      <c r="CJ21" s="42">
        <v>51.930999999999997</v>
      </c>
      <c r="CK21" s="42">
        <v>52.226999999999997</v>
      </c>
      <c r="CL21" s="42">
        <v>52.491999999999997</v>
      </c>
      <c r="CM21" s="42">
        <v>52.725999999999999</v>
      </c>
      <c r="CN21" s="42">
        <v>52.928999999999995</v>
      </c>
      <c r="CO21" s="42">
        <v>53.100999999999999</v>
      </c>
      <c r="CP21" s="42">
        <v>53.242999999999995</v>
      </c>
      <c r="CQ21" s="42">
        <v>53.358999999999995</v>
      </c>
      <c r="CR21" s="42">
        <v>53.449999999999996</v>
      </c>
      <c r="CS21" s="42">
        <v>53.519999999999996</v>
      </c>
      <c r="CT21" s="42">
        <v>53.571999999999996</v>
      </c>
      <c r="CU21" s="42">
        <v>53.61</v>
      </c>
      <c r="CV21" s="42">
        <v>53.637</v>
      </c>
      <c r="CW21" s="42">
        <v>53.655000000000001</v>
      </c>
      <c r="CX21" s="42">
        <v>53.666999999999994</v>
      </c>
      <c r="CY21" s="42">
        <v>53.674999999999997</v>
      </c>
      <c r="CZ21" s="42">
        <v>53.68</v>
      </c>
      <c r="DA21" s="42">
        <v>53.683</v>
      </c>
      <c r="DB21" s="41"/>
      <c r="DC21" s="41"/>
      <c r="DD21" s="41"/>
    </row>
    <row r="22" spans="1:108"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2.9689999999999999</v>
      </c>
      <c r="Y22" s="42">
        <v>3.948</v>
      </c>
      <c r="Z22" s="42">
        <v>4.9220000000000006</v>
      </c>
      <c r="AA22" s="42">
        <v>5.891</v>
      </c>
      <c r="AB22" s="42">
        <v>6.8540000000000001</v>
      </c>
      <c r="AC22" s="42">
        <v>7.8120000000000003</v>
      </c>
      <c r="AD22" s="42">
        <v>8.7649999999999988</v>
      </c>
      <c r="AE22" s="42">
        <v>9.7129999999999992</v>
      </c>
      <c r="AF22" s="42">
        <v>10.654999999999999</v>
      </c>
      <c r="AG22" s="42">
        <v>11.591999999999999</v>
      </c>
      <c r="AH22" s="42">
        <v>12.523999999999999</v>
      </c>
      <c r="AI22" s="42">
        <v>13.450999999999999</v>
      </c>
      <c r="AJ22" s="42">
        <v>14.372</v>
      </c>
      <c r="AK22" s="42">
        <v>15.288</v>
      </c>
      <c r="AL22" s="42">
        <v>16.199000000000002</v>
      </c>
      <c r="AM22" s="42">
        <v>17.105</v>
      </c>
      <c r="AN22" s="42">
        <v>18.005000000000003</v>
      </c>
      <c r="AO22" s="42">
        <v>18.900000000000002</v>
      </c>
      <c r="AP22" s="42">
        <v>19.789000000000001</v>
      </c>
      <c r="AQ22" s="42">
        <v>20.673000000000002</v>
      </c>
      <c r="AR22" s="42">
        <v>21.551000000000002</v>
      </c>
      <c r="AS22" s="42">
        <v>22.423999999999999</v>
      </c>
      <c r="AT22" s="42">
        <v>23.291</v>
      </c>
      <c r="AU22" s="42">
        <v>24.152000000000001</v>
      </c>
      <c r="AV22" s="42">
        <v>25.007000000000001</v>
      </c>
      <c r="AW22" s="42">
        <v>25.856000000000002</v>
      </c>
      <c r="AX22" s="42">
        <v>26.699000000000002</v>
      </c>
      <c r="AY22" s="42">
        <v>27.536000000000001</v>
      </c>
      <c r="AZ22" s="42">
        <v>28.366</v>
      </c>
      <c r="BA22" s="42">
        <v>29.189</v>
      </c>
      <c r="BB22" s="42">
        <v>30.006</v>
      </c>
      <c r="BC22" s="42">
        <v>30.816000000000003</v>
      </c>
      <c r="BD22" s="42">
        <v>31.618000000000002</v>
      </c>
      <c r="BE22" s="42">
        <v>32.412999999999997</v>
      </c>
      <c r="BF22" s="42">
        <v>33.199999999999996</v>
      </c>
      <c r="BG22" s="42">
        <v>33.978999999999999</v>
      </c>
      <c r="BH22" s="42">
        <v>34.75</v>
      </c>
      <c r="BI22" s="42">
        <v>35.512</v>
      </c>
      <c r="BJ22" s="42">
        <v>36.265000000000001</v>
      </c>
      <c r="BK22" s="42">
        <v>37.009</v>
      </c>
      <c r="BL22" s="42">
        <v>37.742999999999995</v>
      </c>
      <c r="BM22" s="42">
        <v>38.466999999999999</v>
      </c>
      <c r="BN22" s="42">
        <v>39.180999999999997</v>
      </c>
      <c r="BO22" s="42">
        <v>39.884</v>
      </c>
      <c r="BP22" s="42">
        <v>40.576000000000001</v>
      </c>
      <c r="BQ22" s="42">
        <v>41.256</v>
      </c>
      <c r="BR22" s="42">
        <v>41.924999999999997</v>
      </c>
      <c r="BS22" s="42">
        <v>42.580999999999996</v>
      </c>
      <c r="BT22" s="42">
        <v>43.224999999999994</v>
      </c>
      <c r="BU22" s="42">
        <v>43.855999999999995</v>
      </c>
      <c r="BV22" s="42">
        <v>44.472999999999999</v>
      </c>
      <c r="BW22" s="42">
        <v>45.076000000000001</v>
      </c>
      <c r="BX22" s="42">
        <v>45.663999999999994</v>
      </c>
      <c r="BY22" s="42">
        <v>46.235999999999997</v>
      </c>
      <c r="BZ22" s="42">
        <v>46.791999999999994</v>
      </c>
      <c r="CA22" s="42">
        <v>47.330999999999996</v>
      </c>
      <c r="CB22" s="42">
        <v>47.850999999999999</v>
      </c>
      <c r="CC22" s="42">
        <v>48.351999999999997</v>
      </c>
      <c r="CD22" s="42">
        <v>48.832000000000001</v>
      </c>
      <c r="CE22" s="42">
        <v>49.290999999999997</v>
      </c>
      <c r="CF22" s="42">
        <v>49.725999999999999</v>
      </c>
      <c r="CG22" s="42">
        <v>50.137</v>
      </c>
      <c r="CH22" s="42">
        <v>50.521000000000001</v>
      </c>
      <c r="CI22" s="42">
        <v>50.878</v>
      </c>
      <c r="CJ22" s="42">
        <v>51.205999999999996</v>
      </c>
      <c r="CK22" s="42">
        <v>51.503999999999998</v>
      </c>
      <c r="CL22" s="42">
        <v>51.771000000000001</v>
      </c>
      <c r="CM22" s="42">
        <v>52.006</v>
      </c>
      <c r="CN22" s="42">
        <v>52.21</v>
      </c>
      <c r="CO22" s="42">
        <v>52.382999999999996</v>
      </c>
      <c r="CP22" s="42">
        <v>52.525999999999996</v>
      </c>
      <c r="CQ22" s="42">
        <v>52.641999999999996</v>
      </c>
      <c r="CR22" s="42">
        <v>52.733999999999995</v>
      </c>
      <c r="CS22" s="42">
        <v>52.805</v>
      </c>
      <c r="CT22" s="42">
        <v>52.857999999999997</v>
      </c>
      <c r="CU22" s="42">
        <v>52.896000000000001</v>
      </c>
      <c r="CV22" s="42">
        <v>52.922999999999995</v>
      </c>
      <c r="CW22" s="42">
        <v>52.940999999999995</v>
      </c>
      <c r="CX22" s="42">
        <v>52.952999999999996</v>
      </c>
      <c r="CY22" s="42">
        <v>52.960999999999999</v>
      </c>
      <c r="CZ22" s="42">
        <v>52.966000000000001</v>
      </c>
      <c r="DA22" s="42">
        <v>52.969000000000001</v>
      </c>
      <c r="DB22" s="41"/>
      <c r="DC22" s="41"/>
      <c r="DD22" s="41"/>
    </row>
    <row r="23" spans="1:108"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2.9689999999999999</v>
      </c>
      <c r="Z23" s="42">
        <v>3.948</v>
      </c>
      <c r="AA23" s="42">
        <v>4.9220000000000006</v>
      </c>
      <c r="AB23" s="42">
        <v>5.891</v>
      </c>
      <c r="AC23" s="42">
        <v>6.8540000000000001</v>
      </c>
      <c r="AD23" s="42">
        <v>7.8120000000000003</v>
      </c>
      <c r="AE23" s="42">
        <v>8.7649999999999988</v>
      </c>
      <c r="AF23" s="42">
        <v>9.7119999999999997</v>
      </c>
      <c r="AG23" s="42">
        <v>10.654</v>
      </c>
      <c r="AH23" s="42">
        <v>11.590999999999999</v>
      </c>
      <c r="AI23" s="42">
        <v>12.523</v>
      </c>
      <c r="AJ23" s="42">
        <v>13.449</v>
      </c>
      <c r="AK23" s="42">
        <v>14.37</v>
      </c>
      <c r="AL23" s="42">
        <v>15.286</v>
      </c>
      <c r="AM23" s="42">
        <v>16.196000000000002</v>
      </c>
      <c r="AN23" s="42">
        <v>17.101000000000003</v>
      </c>
      <c r="AO23" s="42">
        <v>18.001000000000001</v>
      </c>
      <c r="AP23" s="42">
        <v>18.895</v>
      </c>
      <c r="AQ23" s="42">
        <v>19.784000000000002</v>
      </c>
      <c r="AR23" s="42">
        <v>20.667000000000002</v>
      </c>
      <c r="AS23" s="42">
        <v>21.544</v>
      </c>
      <c r="AT23" s="42">
        <v>22.416</v>
      </c>
      <c r="AU23" s="42">
        <v>23.282</v>
      </c>
      <c r="AV23" s="42">
        <v>24.141999999999999</v>
      </c>
      <c r="AW23" s="42">
        <v>24.996000000000002</v>
      </c>
      <c r="AX23" s="42">
        <v>25.844000000000001</v>
      </c>
      <c r="AY23" s="42">
        <v>26.685000000000002</v>
      </c>
      <c r="AZ23" s="42">
        <v>27.52</v>
      </c>
      <c r="BA23" s="42">
        <v>28.348000000000003</v>
      </c>
      <c r="BB23" s="42">
        <v>29.169</v>
      </c>
      <c r="BC23" s="42">
        <v>29.983000000000001</v>
      </c>
      <c r="BD23" s="42">
        <v>30.790000000000003</v>
      </c>
      <c r="BE23" s="42">
        <v>31.589000000000002</v>
      </c>
      <c r="BF23" s="42">
        <v>32.379999999999995</v>
      </c>
      <c r="BG23" s="42">
        <v>33.162999999999997</v>
      </c>
      <c r="BH23" s="42">
        <v>33.937999999999995</v>
      </c>
      <c r="BI23" s="42">
        <v>34.704000000000001</v>
      </c>
      <c r="BJ23" s="42">
        <v>35.460999999999999</v>
      </c>
      <c r="BK23" s="42">
        <v>36.208999999999996</v>
      </c>
      <c r="BL23" s="42">
        <v>36.946999999999996</v>
      </c>
      <c r="BM23" s="42">
        <v>37.674999999999997</v>
      </c>
      <c r="BN23" s="42">
        <v>38.393000000000001</v>
      </c>
      <c r="BO23" s="42">
        <v>39.099999999999994</v>
      </c>
      <c r="BP23" s="42">
        <v>39.795999999999999</v>
      </c>
      <c r="BQ23" s="42">
        <v>40.479999999999997</v>
      </c>
      <c r="BR23" s="42">
        <v>41.152000000000001</v>
      </c>
      <c r="BS23" s="42">
        <v>41.811999999999998</v>
      </c>
      <c r="BT23" s="42">
        <v>42.458999999999996</v>
      </c>
      <c r="BU23" s="42">
        <v>43.092999999999996</v>
      </c>
      <c r="BV23" s="42">
        <v>43.713000000000001</v>
      </c>
      <c r="BW23" s="42">
        <v>44.318999999999996</v>
      </c>
      <c r="BX23" s="42">
        <v>44.91</v>
      </c>
      <c r="BY23" s="42">
        <v>45.484999999999999</v>
      </c>
      <c r="BZ23" s="42">
        <v>46.043999999999997</v>
      </c>
      <c r="CA23" s="42">
        <v>46.585000000000001</v>
      </c>
      <c r="CB23" s="42">
        <v>47.107999999999997</v>
      </c>
      <c r="CC23" s="42">
        <v>47.611999999999995</v>
      </c>
      <c r="CD23" s="42">
        <v>48.094999999999999</v>
      </c>
      <c r="CE23" s="42">
        <v>48.555999999999997</v>
      </c>
      <c r="CF23" s="42">
        <v>48.994</v>
      </c>
      <c r="CG23" s="42">
        <v>49.406999999999996</v>
      </c>
      <c r="CH23" s="42">
        <v>49.793999999999997</v>
      </c>
      <c r="CI23" s="42">
        <v>50.152999999999999</v>
      </c>
      <c r="CJ23" s="42">
        <v>50.482999999999997</v>
      </c>
      <c r="CK23" s="42">
        <v>50.781999999999996</v>
      </c>
      <c r="CL23" s="42">
        <v>51.05</v>
      </c>
      <c r="CM23" s="42">
        <v>51.285999999999994</v>
      </c>
      <c r="CN23" s="42">
        <v>51.491</v>
      </c>
      <c r="CO23" s="42">
        <v>51.664999999999999</v>
      </c>
      <c r="CP23" s="42">
        <v>51.808999999999997</v>
      </c>
      <c r="CQ23" s="42">
        <v>51.925999999999995</v>
      </c>
      <c r="CR23" s="42">
        <v>52.018000000000001</v>
      </c>
      <c r="CS23" s="42">
        <v>52.088999999999999</v>
      </c>
      <c r="CT23" s="42">
        <v>52.141999999999996</v>
      </c>
      <c r="CU23" s="42">
        <v>52.18</v>
      </c>
      <c r="CV23" s="42">
        <v>52.207000000000001</v>
      </c>
      <c r="CW23" s="42">
        <v>52.224999999999994</v>
      </c>
      <c r="CX23" s="42">
        <v>52.236999999999995</v>
      </c>
      <c r="CY23" s="42">
        <v>52.244999999999997</v>
      </c>
      <c r="CZ23" s="42">
        <v>52.25</v>
      </c>
      <c r="DA23" s="42">
        <v>52.253</v>
      </c>
      <c r="DB23" s="41"/>
      <c r="DC23" s="41"/>
      <c r="DD23" s="41"/>
    </row>
    <row r="24" spans="1:108"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2.9689999999999999</v>
      </c>
      <c r="AA24" s="42">
        <v>3.948</v>
      </c>
      <c r="AB24" s="42">
        <v>4.9220000000000006</v>
      </c>
      <c r="AC24" s="42">
        <v>5.8900000000000006</v>
      </c>
      <c r="AD24" s="42">
        <v>6.8530000000000006</v>
      </c>
      <c r="AE24" s="42">
        <v>7.8109999999999999</v>
      </c>
      <c r="AF24" s="42">
        <v>8.7639999999999993</v>
      </c>
      <c r="AG24" s="42">
        <v>9.7110000000000003</v>
      </c>
      <c r="AH24" s="42">
        <v>10.652999999999999</v>
      </c>
      <c r="AI24" s="42">
        <v>11.59</v>
      </c>
      <c r="AJ24" s="42">
        <v>12.520999999999999</v>
      </c>
      <c r="AK24" s="42">
        <v>13.446999999999999</v>
      </c>
      <c r="AL24" s="42">
        <v>14.368</v>
      </c>
      <c r="AM24" s="42">
        <v>15.282999999999999</v>
      </c>
      <c r="AN24" s="42">
        <v>16.193000000000001</v>
      </c>
      <c r="AO24" s="42">
        <v>17.097000000000001</v>
      </c>
      <c r="AP24" s="42">
        <v>17.996000000000002</v>
      </c>
      <c r="AQ24" s="42">
        <v>18.889000000000003</v>
      </c>
      <c r="AR24" s="42">
        <v>19.777000000000001</v>
      </c>
      <c r="AS24" s="42">
        <v>20.659000000000002</v>
      </c>
      <c r="AT24" s="42">
        <v>21.535</v>
      </c>
      <c r="AU24" s="42">
        <v>22.405000000000001</v>
      </c>
      <c r="AV24" s="42">
        <v>23.269000000000002</v>
      </c>
      <c r="AW24" s="42">
        <v>24.127000000000002</v>
      </c>
      <c r="AX24" s="42">
        <v>24.979000000000003</v>
      </c>
      <c r="AY24" s="42">
        <v>25.825000000000003</v>
      </c>
      <c r="AZ24" s="42">
        <v>26.664000000000001</v>
      </c>
      <c r="BA24" s="42">
        <v>27.496000000000002</v>
      </c>
      <c r="BB24" s="42">
        <v>28.321000000000002</v>
      </c>
      <c r="BC24" s="42">
        <v>29.139000000000003</v>
      </c>
      <c r="BD24" s="42">
        <v>29.950000000000003</v>
      </c>
      <c r="BE24" s="42">
        <v>30.753</v>
      </c>
      <c r="BF24" s="42">
        <v>31.548999999999999</v>
      </c>
      <c r="BG24" s="42">
        <v>32.336999999999996</v>
      </c>
      <c r="BH24" s="42">
        <v>33.116</v>
      </c>
      <c r="BI24" s="42">
        <v>33.887</v>
      </c>
      <c r="BJ24" s="42">
        <v>34.649000000000001</v>
      </c>
      <c r="BK24" s="42">
        <v>35.400999999999996</v>
      </c>
      <c r="BL24" s="42">
        <v>36.143000000000001</v>
      </c>
      <c r="BM24" s="42">
        <v>36.875</v>
      </c>
      <c r="BN24" s="42">
        <v>37.596999999999994</v>
      </c>
      <c r="BO24" s="42">
        <v>38.308</v>
      </c>
      <c r="BP24" s="42">
        <v>39.006999999999998</v>
      </c>
      <c r="BQ24" s="42">
        <v>39.695</v>
      </c>
      <c r="BR24" s="42">
        <v>40.370999999999995</v>
      </c>
      <c r="BS24" s="42">
        <v>41.033999999999999</v>
      </c>
      <c r="BT24" s="42">
        <v>41.684999999999995</v>
      </c>
      <c r="BU24" s="42">
        <v>42.321999999999996</v>
      </c>
      <c r="BV24" s="42">
        <v>42.945999999999998</v>
      </c>
      <c r="BW24" s="42">
        <v>43.555</v>
      </c>
      <c r="BX24" s="42">
        <v>44.149000000000001</v>
      </c>
      <c r="BY24" s="42">
        <v>44.727999999999994</v>
      </c>
      <c r="BZ24" s="42">
        <v>45.29</v>
      </c>
      <c r="CA24" s="42">
        <v>45.833999999999996</v>
      </c>
      <c r="CB24" s="42">
        <v>46.36</v>
      </c>
      <c r="CC24" s="42">
        <v>46.866</v>
      </c>
      <c r="CD24" s="42">
        <v>47.351999999999997</v>
      </c>
      <c r="CE24" s="42">
        <v>47.814999999999998</v>
      </c>
      <c r="CF24" s="42">
        <v>48.254999999999995</v>
      </c>
      <c r="CG24" s="42">
        <v>48.669999999999995</v>
      </c>
      <c r="CH24" s="42">
        <v>49.058999999999997</v>
      </c>
      <c r="CI24" s="42">
        <v>49.419999999999995</v>
      </c>
      <c r="CJ24" s="42">
        <v>49.751999999999995</v>
      </c>
      <c r="CK24" s="42">
        <v>50.052999999999997</v>
      </c>
      <c r="CL24" s="42">
        <v>50.321999999999996</v>
      </c>
      <c r="CM24" s="42">
        <v>50.559999999999995</v>
      </c>
      <c r="CN24" s="42">
        <v>50.765999999999998</v>
      </c>
      <c r="CO24" s="42">
        <v>50.94</v>
      </c>
      <c r="CP24" s="42">
        <v>51.085000000000001</v>
      </c>
      <c r="CQ24" s="42">
        <v>51.201999999999998</v>
      </c>
      <c r="CR24" s="42">
        <v>51.294999999999995</v>
      </c>
      <c r="CS24" s="42">
        <v>51.366</v>
      </c>
      <c r="CT24" s="42">
        <v>51.418999999999997</v>
      </c>
      <c r="CU24" s="42">
        <v>51.457000000000001</v>
      </c>
      <c r="CV24" s="42">
        <v>51.483999999999995</v>
      </c>
      <c r="CW24" s="42">
        <v>51.501999999999995</v>
      </c>
      <c r="CX24" s="42">
        <v>51.513999999999996</v>
      </c>
      <c r="CY24" s="42">
        <v>51.521999999999998</v>
      </c>
      <c r="CZ24" s="42">
        <v>51.527000000000001</v>
      </c>
      <c r="DA24" s="42">
        <v>51.53</v>
      </c>
      <c r="DB24" s="41"/>
      <c r="DC24" s="41"/>
      <c r="DD24" s="41"/>
    </row>
    <row r="25" spans="1:108"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2.9689999999999999</v>
      </c>
      <c r="AB25" s="42">
        <v>3.948</v>
      </c>
      <c r="AC25" s="42">
        <v>4.9220000000000006</v>
      </c>
      <c r="AD25" s="42">
        <v>5.8900000000000006</v>
      </c>
      <c r="AE25" s="42">
        <v>6.8530000000000006</v>
      </c>
      <c r="AF25" s="42">
        <v>7.8109999999999999</v>
      </c>
      <c r="AG25" s="42">
        <v>8.7629999999999999</v>
      </c>
      <c r="AH25" s="42">
        <v>9.7099999999999991</v>
      </c>
      <c r="AI25" s="42">
        <v>10.651999999999999</v>
      </c>
      <c r="AJ25" s="42">
        <v>11.587999999999999</v>
      </c>
      <c r="AK25" s="42">
        <v>12.519</v>
      </c>
      <c r="AL25" s="42">
        <v>13.445</v>
      </c>
      <c r="AM25" s="42">
        <v>14.365</v>
      </c>
      <c r="AN25" s="42">
        <v>15.28</v>
      </c>
      <c r="AO25" s="42">
        <v>16.189</v>
      </c>
      <c r="AP25" s="42">
        <v>17.093</v>
      </c>
      <c r="AQ25" s="42">
        <v>17.991</v>
      </c>
      <c r="AR25" s="42">
        <v>18.884</v>
      </c>
      <c r="AS25" s="42">
        <v>19.771000000000001</v>
      </c>
      <c r="AT25" s="42">
        <v>20.652000000000001</v>
      </c>
      <c r="AU25" s="42">
        <v>21.527000000000001</v>
      </c>
      <c r="AV25" s="42">
        <v>22.396000000000001</v>
      </c>
      <c r="AW25" s="42">
        <v>23.259</v>
      </c>
      <c r="AX25" s="42">
        <v>24.116</v>
      </c>
      <c r="AY25" s="42">
        <v>24.966000000000001</v>
      </c>
      <c r="AZ25" s="42">
        <v>25.810000000000002</v>
      </c>
      <c r="BA25" s="42">
        <v>26.647000000000002</v>
      </c>
      <c r="BB25" s="42">
        <v>27.477</v>
      </c>
      <c r="BC25" s="42">
        <v>28.3</v>
      </c>
      <c r="BD25" s="42">
        <v>29.115000000000002</v>
      </c>
      <c r="BE25" s="42">
        <v>29.923000000000002</v>
      </c>
      <c r="BF25" s="42">
        <v>30.723000000000003</v>
      </c>
      <c r="BG25" s="42">
        <v>31.515000000000001</v>
      </c>
      <c r="BH25" s="42">
        <v>32.297999999999995</v>
      </c>
      <c r="BI25" s="42">
        <v>33.073</v>
      </c>
      <c r="BJ25" s="42">
        <v>33.838999999999999</v>
      </c>
      <c r="BK25" s="42">
        <v>34.594999999999999</v>
      </c>
      <c r="BL25" s="42">
        <v>35.341000000000001</v>
      </c>
      <c r="BM25" s="42">
        <v>36.076999999999998</v>
      </c>
      <c r="BN25" s="42">
        <v>36.802999999999997</v>
      </c>
      <c r="BO25" s="42">
        <v>37.518000000000001</v>
      </c>
      <c r="BP25" s="42">
        <v>38.220999999999997</v>
      </c>
      <c r="BQ25" s="42">
        <v>38.912999999999997</v>
      </c>
      <c r="BR25" s="42">
        <v>39.592999999999996</v>
      </c>
      <c r="BS25" s="42">
        <v>40.26</v>
      </c>
      <c r="BT25" s="42">
        <v>40.913999999999994</v>
      </c>
      <c r="BU25" s="42">
        <v>41.555</v>
      </c>
      <c r="BV25" s="42">
        <v>42.181999999999995</v>
      </c>
      <c r="BW25" s="42">
        <v>42.794999999999995</v>
      </c>
      <c r="BX25" s="42">
        <v>43.393000000000001</v>
      </c>
      <c r="BY25" s="42">
        <v>43.974999999999994</v>
      </c>
      <c r="BZ25" s="42">
        <v>44.54</v>
      </c>
      <c r="CA25" s="42">
        <v>45.086999999999996</v>
      </c>
      <c r="CB25" s="42">
        <v>45.616</v>
      </c>
      <c r="CC25" s="42">
        <v>46.125</v>
      </c>
      <c r="CD25" s="42">
        <v>46.613</v>
      </c>
      <c r="CE25" s="42">
        <v>47.079000000000001</v>
      </c>
      <c r="CF25" s="42">
        <v>47.521000000000001</v>
      </c>
      <c r="CG25" s="42">
        <v>47.937999999999995</v>
      </c>
      <c r="CH25" s="42">
        <v>48.329000000000001</v>
      </c>
      <c r="CI25" s="42">
        <v>48.692</v>
      </c>
      <c r="CJ25" s="42">
        <v>49.024999999999999</v>
      </c>
      <c r="CK25" s="42">
        <v>49.326999999999998</v>
      </c>
      <c r="CL25" s="42">
        <v>49.597999999999999</v>
      </c>
      <c r="CM25" s="42">
        <v>49.836999999999996</v>
      </c>
      <c r="CN25" s="42">
        <v>50.043999999999997</v>
      </c>
      <c r="CO25" s="42">
        <v>50.219000000000001</v>
      </c>
      <c r="CP25" s="42">
        <v>50.364999999999995</v>
      </c>
      <c r="CQ25" s="42">
        <v>50.482999999999997</v>
      </c>
      <c r="CR25" s="42">
        <v>50.576000000000001</v>
      </c>
      <c r="CS25" s="42">
        <v>50.647999999999996</v>
      </c>
      <c r="CT25" s="42">
        <v>50.701000000000001</v>
      </c>
      <c r="CU25" s="42">
        <v>50.739999999999995</v>
      </c>
      <c r="CV25" s="42">
        <v>50.766999999999996</v>
      </c>
      <c r="CW25" s="42">
        <v>50.785999999999994</v>
      </c>
      <c r="CX25" s="42">
        <v>50.797999999999995</v>
      </c>
      <c r="CY25" s="42">
        <v>50.805999999999997</v>
      </c>
      <c r="CZ25" s="42">
        <v>50.811</v>
      </c>
      <c r="DA25" s="42">
        <v>50.814</v>
      </c>
      <c r="DB25" s="41"/>
      <c r="DC25" s="41"/>
      <c r="DD25" s="41"/>
    </row>
    <row r="26" spans="1:108"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2.9689999999999999</v>
      </c>
      <c r="AC26" s="42">
        <v>3.948</v>
      </c>
      <c r="AD26" s="42">
        <v>4.9220000000000006</v>
      </c>
      <c r="AE26" s="42">
        <v>5.8900000000000006</v>
      </c>
      <c r="AF26" s="42">
        <v>6.8530000000000006</v>
      </c>
      <c r="AG26" s="42">
        <v>7.8109999999999999</v>
      </c>
      <c r="AH26" s="42">
        <v>8.7629999999999999</v>
      </c>
      <c r="AI26" s="42">
        <v>9.7099999999999991</v>
      </c>
      <c r="AJ26" s="42">
        <v>10.651999999999999</v>
      </c>
      <c r="AK26" s="42">
        <v>11.587999999999999</v>
      </c>
      <c r="AL26" s="42">
        <v>12.519</v>
      </c>
      <c r="AM26" s="42">
        <v>13.443999999999999</v>
      </c>
      <c r="AN26" s="42">
        <v>14.363999999999999</v>
      </c>
      <c r="AO26" s="42">
        <v>15.277999999999999</v>
      </c>
      <c r="AP26" s="42">
        <v>16.187000000000001</v>
      </c>
      <c r="AQ26" s="42">
        <v>17.09</v>
      </c>
      <c r="AR26" s="42">
        <v>17.987000000000002</v>
      </c>
      <c r="AS26" s="42">
        <v>18.879000000000001</v>
      </c>
      <c r="AT26" s="42">
        <v>19.765000000000001</v>
      </c>
      <c r="AU26" s="42">
        <v>20.645</v>
      </c>
      <c r="AV26" s="42">
        <v>21.519000000000002</v>
      </c>
      <c r="AW26" s="42">
        <v>22.387</v>
      </c>
      <c r="AX26" s="42">
        <v>23.248000000000001</v>
      </c>
      <c r="AY26" s="42">
        <v>24.103000000000002</v>
      </c>
      <c r="AZ26" s="42">
        <v>24.951000000000001</v>
      </c>
      <c r="BA26" s="42">
        <v>25.792000000000002</v>
      </c>
      <c r="BB26" s="42">
        <v>26.626000000000001</v>
      </c>
      <c r="BC26" s="42">
        <v>27.453000000000003</v>
      </c>
      <c r="BD26" s="42">
        <v>28.273</v>
      </c>
      <c r="BE26" s="42">
        <v>29.085000000000001</v>
      </c>
      <c r="BF26" s="42">
        <v>29.889000000000003</v>
      </c>
      <c r="BG26" s="42">
        <v>30.685000000000002</v>
      </c>
      <c r="BH26" s="42">
        <v>31.473000000000003</v>
      </c>
      <c r="BI26" s="42">
        <v>32.251999999999995</v>
      </c>
      <c r="BJ26" s="42">
        <v>33.021999999999998</v>
      </c>
      <c r="BK26" s="42">
        <v>33.781999999999996</v>
      </c>
      <c r="BL26" s="42">
        <v>34.531999999999996</v>
      </c>
      <c r="BM26" s="42">
        <v>35.271999999999998</v>
      </c>
      <c r="BN26" s="42">
        <v>36.001999999999995</v>
      </c>
      <c r="BO26" s="42">
        <v>36.720999999999997</v>
      </c>
      <c r="BP26" s="42">
        <v>37.427999999999997</v>
      </c>
      <c r="BQ26" s="42">
        <v>38.122999999999998</v>
      </c>
      <c r="BR26" s="42">
        <v>38.805999999999997</v>
      </c>
      <c r="BS26" s="42">
        <v>39.476999999999997</v>
      </c>
      <c r="BT26" s="42">
        <v>40.134999999999998</v>
      </c>
      <c r="BU26" s="42">
        <v>40.778999999999996</v>
      </c>
      <c r="BV26" s="42">
        <v>41.408999999999999</v>
      </c>
      <c r="BW26" s="42">
        <v>42.024999999999999</v>
      </c>
      <c r="BX26" s="42">
        <v>42.625999999999998</v>
      </c>
      <c r="BY26" s="42">
        <v>43.210999999999999</v>
      </c>
      <c r="BZ26" s="42">
        <v>43.778999999999996</v>
      </c>
      <c r="CA26" s="42">
        <v>44.329000000000001</v>
      </c>
      <c r="CB26" s="42">
        <v>44.860999999999997</v>
      </c>
      <c r="CC26" s="42">
        <v>45.372999999999998</v>
      </c>
      <c r="CD26" s="42">
        <v>45.863999999999997</v>
      </c>
      <c r="CE26" s="42">
        <v>46.332000000000001</v>
      </c>
      <c r="CF26" s="42">
        <v>46.777000000000001</v>
      </c>
      <c r="CG26" s="42">
        <v>47.196999999999996</v>
      </c>
      <c r="CH26" s="42">
        <v>47.589999999999996</v>
      </c>
      <c r="CI26" s="42">
        <v>47.954999999999998</v>
      </c>
      <c r="CJ26" s="42">
        <v>48.29</v>
      </c>
      <c r="CK26" s="42">
        <v>48.594000000000001</v>
      </c>
      <c r="CL26" s="42">
        <v>48.866</v>
      </c>
      <c r="CM26" s="42">
        <v>49.105999999999995</v>
      </c>
      <c r="CN26" s="42">
        <v>49.314</v>
      </c>
      <c r="CO26" s="42">
        <v>49.489999999999995</v>
      </c>
      <c r="CP26" s="42">
        <v>49.635999999999996</v>
      </c>
      <c r="CQ26" s="42">
        <v>49.754999999999995</v>
      </c>
      <c r="CR26" s="42">
        <v>49.848999999999997</v>
      </c>
      <c r="CS26" s="42">
        <v>49.920999999999999</v>
      </c>
      <c r="CT26" s="42">
        <v>49.974999999999994</v>
      </c>
      <c r="CU26" s="42">
        <v>50.013999999999996</v>
      </c>
      <c r="CV26" s="42">
        <v>50.040999999999997</v>
      </c>
      <c r="CW26" s="42">
        <v>50.059999999999995</v>
      </c>
      <c r="CX26" s="42">
        <v>50.071999999999996</v>
      </c>
      <c r="CY26" s="42">
        <v>50.08</v>
      </c>
      <c r="CZ26" s="42">
        <v>50.085000000000001</v>
      </c>
      <c r="DA26" s="42">
        <v>50.088000000000001</v>
      </c>
      <c r="DB26" s="41"/>
      <c r="DC26" s="41"/>
      <c r="DD26" s="41"/>
    </row>
    <row r="27" spans="1:108"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2.9689999999999999</v>
      </c>
      <c r="AD27" s="42">
        <v>3.948</v>
      </c>
      <c r="AE27" s="42">
        <v>4.9220000000000006</v>
      </c>
      <c r="AF27" s="42">
        <v>5.8900000000000006</v>
      </c>
      <c r="AG27" s="42">
        <v>6.8530000000000006</v>
      </c>
      <c r="AH27" s="42">
        <v>7.8100000000000005</v>
      </c>
      <c r="AI27" s="42">
        <v>8.7619999999999987</v>
      </c>
      <c r="AJ27" s="42">
        <v>9.7089999999999996</v>
      </c>
      <c r="AK27" s="42">
        <v>10.649999999999999</v>
      </c>
      <c r="AL27" s="42">
        <v>11.586</v>
      </c>
      <c r="AM27" s="42">
        <v>12.516</v>
      </c>
      <c r="AN27" s="42">
        <v>13.440999999999999</v>
      </c>
      <c r="AO27" s="42">
        <v>14.36</v>
      </c>
      <c r="AP27" s="42">
        <v>15.273999999999999</v>
      </c>
      <c r="AQ27" s="42">
        <v>16.182000000000002</v>
      </c>
      <c r="AR27" s="42">
        <v>17.084</v>
      </c>
      <c r="AS27" s="42">
        <v>17.98</v>
      </c>
      <c r="AT27" s="42">
        <v>18.871000000000002</v>
      </c>
      <c r="AU27" s="42">
        <v>19.756</v>
      </c>
      <c r="AV27" s="42">
        <v>20.635000000000002</v>
      </c>
      <c r="AW27" s="42">
        <v>21.507000000000001</v>
      </c>
      <c r="AX27" s="42">
        <v>22.373000000000001</v>
      </c>
      <c r="AY27" s="42">
        <v>23.233000000000001</v>
      </c>
      <c r="AZ27" s="42">
        <v>24.086000000000002</v>
      </c>
      <c r="BA27" s="42">
        <v>24.932000000000002</v>
      </c>
      <c r="BB27" s="42">
        <v>25.771000000000001</v>
      </c>
      <c r="BC27" s="42">
        <v>26.603000000000002</v>
      </c>
      <c r="BD27" s="42">
        <v>27.427</v>
      </c>
      <c r="BE27" s="42">
        <v>28.244</v>
      </c>
      <c r="BF27" s="42">
        <v>29.053000000000001</v>
      </c>
      <c r="BG27" s="42">
        <v>29.853000000000002</v>
      </c>
      <c r="BH27" s="42">
        <v>30.645</v>
      </c>
      <c r="BI27" s="42">
        <v>31.428000000000001</v>
      </c>
      <c r="BJ27" s="42">
        <v>32.201999999999998</v>
      </c>
      <c r="BK27" s="42">
        <v>32.966000000000001</v>
      </c>
      <c r="BL27" s="42">
        <v>33.72</v>
      </c>
      <c r="BM27" s="42">
        <v>34.463999999999999</v>
      </c>
      <c r="BN27" s="42">
        <v>35.196999999999996</v>
      </c>
      <c r="BO27" s="42">
        <v>35.918999999999997</v>
      </c>
      <c r="BP27" s="42">
        <v>36.629999999999995</v>
      </c>
      <c r="BQ27" s="42">
        <v>37.329000000000001</v>
      </c>
      <c r="BR27" s="42">
        <v>38.015999999999998</v>
      </c>
      <c r="BS27" s="42">
        <v>38.69</v>
      </c>
      <c r="BT27" s="42">
        <v>39.350999999999999</v>
      </c>
      <c r="BU27" s="42">
        <v>39.998999999999995</v>
      </c>
      <c r="BV27" s="42">
        <v>40.632999999999996</v>
      </c>
      <c r="BW27" s="42">
        <v>41.251999999999995</v>
      </c>
      <c r="BX27" s="42">
        <v>41.855999999999995</v>
      </c>
      <c r="BY27" s="42">
        <v>42.443999999999996</v>
      </c>
      <c r="BZ27" s="42">
        <v>43.015000000000001</v>
      </c>
      <c r="CA27" s="42">
        <v>43.567999999999998</v>
      </c>
      <c r="CB27" s="42">
        <v>44.102999999999994</v>
      </c>
      <c r="CC27" s="42">
        <v>44.617999999999995</v>
      </c>
      <c r="CD27" s="42">
        <v>45.110999999999997</v>
      </c>
      <c r="CE27" s="42">
        <v>45.582000000000001</v>
      </c>
      <c r="CF27" s="42">
        <v>46.028999999999996</v>
      </c>
      <c r="CG27" s="42">
        <v>46.451000000000001</v>
      </c>
      <c r="CH27" s="42">
        <v>46.845999999999997</v>
      </c>
      <c r="CI27" s="42">
        <v>47.213000000000001</v>
      </c>
      <c r="CJ27" s="42">
        <v>47.55</v>
      </c>
      <c r="CK27" s="42">
        <v>47.855999999999995</v>
      </c>
      <c r="CL27" s="42">
        <v>48.129999999999995</v>
      </c>
      <c r="CM27" s="42">
        <v>48.372</v>
      </c>
      <c r="CN27" s="42">
        <v>48.580999999999996</v>
      </c>
      <c r="CO27" s="42">
        <v>48.757999999999996</v>
      </c>
      <c r="CP27" s="42">
        <v>48.905000000000001</v>
      </c>
      <c r="CQ27" s="42">
        <v>49.024000000000001</v>
      </c>
      <c r="CR27" s="42">
        <v>49.117999999999995</v>
      </c>
      <c r="CS27" s="42">
        <v>49.19</v>
      </c>
      <c r="CT27" s="42">
        <v>49.244</v>
      </c>
      <c r="CU27" s="42">
        <v>49.282999999999994</v>
      </c>
      <c r="CV27" s="42">
        <v>49.309999999999995</v>
      </c>
      <c r="CW27" s="42">
        <v>49.329000000000001</v>
      </c>
      <c r="CX27" s="42">
        <v>49.341000000000001</v>
      </c>
      <c r="CY27" s="42">
        <v>49.348999999999997</v>
      </c>
      <c r="CZ27" s="42">
        <v>49.353999999999999</v>
      </c>
      <c r="DA27" s="42">
        <v>49.356999999999999</v>
      </c>
      <c r="DB27" s="41"/>
      <c r="DC27" s="41"/>
      <c r="DD27" s="41"/>
    </row>
    <row r="28" spans="1:108"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2.9689999999999999</v>
      </c>
      <c r="AE28" s="42">
        <v>3.948</v>
      </c>
      <c r="AF28" s="42">
        <v>4.9210000000000003</v>
      </c>
      <c r="AG28" s="42">
        <v>5.8890000000000002</v>
      </c>
      <c r="AH28" s="42">
        <v>6.8520000000000003</v>
      </c>
      <c r="AI28" s="42">
        <v>7.8090000000000002</v>
      </c>
      <c r="AJ28" s="42">
        <v>8.7609999999999992</v>
      </c>
      <c r="AK28" s="42">
        <v>9.706999999999999</v>
      </c>
      <c r="AL28" s="42">
        <v>10.648</v>
      </c>
      <c r="AM28" s="42">
        <v>11.583</v>
      </c>
      <c r="AN28" s="42">
        <v>12.513</v>
      </c>
      <c r="AO28" s="42">
        <v>13.436999999999999</v>
      </c>
      <c r="AP28" s="42">
        <v>14.356</v>
      </c>
      <c r="AQ28" s="42">
        <v>15.269</v>
      </c>
      <c r="AR28" s="42">
        <v>16.176000000000002</v>
      </c>
      <c r="AS28" s="42">
        <v>17.077000000000002</v>
      </c>
      <c r="AT28" s="42">
        <v>17.972000000000001</v>
      </c>
      <c r="AU28" s="42">
        <v>18.861000000000001</v>
      </c>
      <c r="AV28" s="42">
        <v>19.744</v>
      </c>
      <c r="AW28" s="42">
        <v>20.621000000000002</v>
      </c>
      <c r="AX28" s="42">
        <v>21.492000000000001</v>
      </c>
      <c r="AY28" s="42">
        <v>22.356000000000002</v>
      </c>
      <c r="AZ28" s="42">
        <v>23.214000000000002</v>
      </c>
      <c r="BA28" s="42">
        <v>24.065000000000001</v>
      </c>
      <c r="BB28" s="42">
        <v>24.908000000000001</v>
      </c>
      <c r="BC28" s="42">
        <v>25.744</v>
      </c>
      <c r="BD28" s="42">
        <v>26.573</v>
      </c>
      <c r="BE28" s="42">
        <v>27.394000000000002</v>
      </c>
      <c r="BF28" s="42">
        <v>28.207000000000001</v>
      </c>
      <c r="BG28" s="42">
        <v>29.012</v>
      </c>
      <c r="BH28" s="42">
        <v>29.808</v>
      </c>
      <c r="BI28" s="42">
        <v>30.595000000000002</v>
      </c>
      <c r="BJ28" s="42">
        <v>31.373000000000001</v>
      </c>
      <c r="BK28" s="42">
        <v>32.141999999999996</v>
      </c>
      <c r="BL28" s="42">
        <v>32.900999999999996</v>
      </c>
      <c r="BM28" s="42">
        <v>33.649000000000001</v>
      </c>
      <c r="BN28" s="42">
        <v>34.385999999999996</v>
      </c>
      <c r="BO28" s="42">
        <v>35.111999999999995</v>
      </c>
      <c r="BP28" s="42">
        <v>35.826999999999998</v>
      </c>
      <c r="BQ28" s="42">
        <v>36.53</v>
      </c>
      <c r="BR28" s="42">
        <v>37.220999999999997</v>
      </c>
      <c r="BS28" s="42">
        <v>37.899000000000001</v>
      </c>
      <c r="BT28" s="42">
        <v>38.564</v>
      </c>
      <c r="BU28" s="42">
        <v>39.214999999999996</v>
      </c>
      <c r="BV28" s="42">
        <v>39.851999999999997</v>
      </c>
      <c r="BW28" s="42">
        <v>40.474999999999994</v>
      </c>
      <c r="BX28" s="42">
        <v>41.082000000000001</v>
      </c>
      <c r="BY28" s="42">
        <v>41.672999999999995</v>
      </c>
      <c r="BZ28" s="42">
        <v>42.247</v>
      </c>
      <c r="CA28" s="42">
        <v>42.802999999999997</v>
      </c>
      <c r="CB28" s="42">
        <v>43.339999999999996</v>
      </c>
      <c r="CC28" s="42">
        <v>43.856999999999999</v>
      </c>
      <c r="CD28" s="42">
        <v>44.352999999999994</v>
      </c>
      <c r="CE28" s="42">
        <v>44.826999999999998</v>
      </c>
      <c r="CF28" s="42">
        <v>45.277000000000001</v>
      </c>
      <c r="CG28" s="42">
        <v>45.701000000000001</v>
      </c>
      <c r="CH28" s="42">
        <v>46.097999999999999</v>
      </c>
      <c r="CI28" s="42">
        <v>46.466999999999999</v>
      </c>
      <c r="CJ28" s="42">
        <v>46.805999999999997</v>
      </c>
      <c r="CK28" s="42">
        <v>47.113</v>
      </c>
      <c r="CL28" s="42">
        <v>47.387999999999998</v>
      </c>
      <c r="CM28" s="42">
        <v>47.631</v>
      </c>
      <c r="CN28" s="42">
        <v>47.841000000000001</v>
      </c>
      <c r="CO28" s="42">
        <v>48.018999999999998</v>
      </c>
      <c r="CP28" s="42">
        <v>48.166999999999994</v>
      </c>
      <c r="CQ28" s="42">
        <v>48.286999999999999</v>
      </c>
      <c r="CR28" s="42">
        <v>48.381999999999998</v>
      </c>
      <c r="CS28" s="42">
        <v>48.454999999999998</v>
      </c>
      <c r="CT28" s="42">
        <v>48.509</v>
      </c>
      <c r="CU28" s="42">
        <v>48.547999999999995</v>
      </c>
      <c r="CV28" s="42">
        <v>48.576000000000001</v>
      </c>
      <c r="CW28" s="42">
        <v>48.594999999999999</v>
      </c>
      <c r="CX28" s="42">
        <v>48.606999999999999</v>
      </c>
      <c r="CY28" s="42">
        <v>48.614999999999995</v>
      </c>
      <c r="CZ28" s="42">
        <v>48.62</v>
      </c>
      <c r="DA28" s="42">
        <v>48.622999999999998</v>
      </c>
      <c r="DB28" s="41"/>
      <c r="DC28" s="41"/>
      <c r="DD28" s="41"/>
    </row>
    <row r="29" spans="1:108"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2.9689999999999999</v>
      </c>
      <c r="AF29" s="42">
        <v>3.948</v>
      </c>
      <c r="AG29" s="42">
        <v>4.9210000000000003</v>
      </c>
      <c r="AH29" s="42">
        <v>5.8890000000000002</v>
      </c>
      <c r="AI29" s="42">
        <v>6.851</v>
      </c>
      <c r="AJ29" s="42">
        <v>7.8080000000000007</v>
      </c>
      <c r="AK29" s="42">
        <v>8.7589999999999986</v>
      </c>
      <c r="AL29" s="42">
        <v>9.7050000000000001</v>
      </c>
      <c r="AM29" s="42">
        <v>10.645</v>
      </c>
      <c r="AN29" s="42">
        <v>11.58</v>
      </c>
      <c r="AO29" s="42">
        <v>12.508999999999999</v>
      </c>
      <c r="AP29" s="42">
        <v>13.433</v>
      </c>
      <c r="AQ29" s="42">
        <v>14.350999999999999</v>
      </c>
      <c r="AR29" s="42">
        <v>15.263</v>
      </c>
      <c r="AS29" s="42">
        <v>16.169</v>
      </c>
      <c r="AT29" s="42">
        <v>17.069000000000003</v>
      </c>
      <c r="AU29" s="42">
        <v>17.963000000000001</v>
      </c>
      <c r="AV29" s="42">
        <v>18.851000000000003</v>
      </c>
      <c r="AW29" s="42">
        <v>19.733000000000001</v>
      </c>
      <c r="AX29" s="42">
        <v>20.609000000000002</v>
      </c>
      <c r="AY29" s="42">
        <v>21.478000000000002</v>
      </c>
      <c r="AZ29" s="42">
        <v>22.34</v>
      </c>
      <c r="BA29" s="42">
        <v>23.195</v>
      </c>
      <c r="BB29" s="42">
        <v>24.043000000000003</v>
      </c>
      <c r="BC29" s="42">
        <v>24.884</v>
      </c>
      <c r="BD29" s="42">
        <v>25.717000000000002</v>
      </c>
      <c r="BE29" s="42">
        <v>26.542000000000002</v>
      </c>
      <c r="BF29" s="42">
        <v>27.359000000000002</v>
      </c>
      <c r="BG29" s="42">
        <v>28.168000000000003</v>
      </c>
      <c r="BH29" s="42">
        <v>28.969000000000001</v>
      </c>
      <c r="BI29" s="42">
        <v>29.761000000000003</v>
      </c>
      <c r="BJ29" s="42">
        <v>30.543000000000003</v>
      </c>
      <c r="BK29" s="42">
        <v>31.316000000000003</v>
      </c>
      <c r="BL29" s="42">
        <v>32.079000000000001</v>
      </c>
      <c r="BM29" s="42">
        <v>32.830999999999996</v>
      </c>
      <c r="BN29" s="42">
        <v>33.571999999999996</v>
      </c>
      <c r="BO29" s="42">
        <v>34.302</v>
      </c>
      <c r="BP29" s="42">
        <v>35.021000000000001</v>
      </c>
      <c r="BQ29" s="42">
        <v>35.727999999999994</v>
      </c>
      <c r="BR29" s="42">
        <v>36.421999999999997</v>
      </c>
      <c r="BS29" s="42">
        <v>37.103999999999999</v>
      </c>
      <c r="BT29" s="42">
        <v>37.772999999999996</v>
      </c>
      <c r="BU29" s="42">
        <v>38.427999999999997</v>
      </c>
      <c r="BV29" s="42">
        <v>39.068999999999996</v>
      </c>
      <c r="BW29" s="42">
        <v>39.695</v>
      </c>
      <c r="BX29" s="42">
        <v>40.305999999999997</v>
      </c>
      <c r="BY29" s="42">
        <v>40.9</v>
      </c>
      <c r="BZ29" s="42">
        <v>41.476999999999997</v>
      </c>
      <c r="CA29" s="42">
        <v>42.035999999999994</v>
      </c>
      <c r="CB29" s="42">
        <v>42.576000000000001</v>
      </c>
      <c r="CC29" s="42">
        <v>43.095999999999997</v>
      </c>
      <c r="CD29" s="42">
        <v>43.594999999999999</v>
      </c>
      <c r="CE29" s="42">
        <v>44.070999999999998</v>
      </c>
      <c r="CF29" s="42">
        <v>44.522999999999996</v>
      </c>
      <c r="CG29" s="42">
        <v>44.948999999999998</v>
      </c>
      <c r="CH29" s="42">
        <v>45.347999999999999</v>
      </c>
      <c r="CI29" s="42">
        <v>45.719000000000001</v>
      </c>
      <c r="CJ29" s="42">
        <v>46.059999999999995</v>
      </c>
      <c r="CK29" s="42">
        <v>46.369</v>
      </c>
      <c r="CL29" s="42">
        <v>46.646000000000001</v>
      </c>
      <c r="CM29" s="42">
        <v>46.89</v>
      </c>
      <c r="CN29" s="42">
        <v>47.100999999999999</v>
      </c>
      <c r="CO29" s="42">
        <v>47.28</v>
      </c>
      <c r="CP29" s="42">
        <v>47.428999999999995</v>
      </c>
      <c r="CQ29" s="42">
        <v>47.55</v>
      </c>
      <c r="CR29" s="42">
        <v>47.644999999999996</v>
      </c>
      <c r="CS29" s="42">
        <v>47.717999999999996</v>
      </c>
      <c r="CT29" s="42">
        <v>47.772999999999996</v>
      </c>
      <c r="CU29" s="42">
        <v>47.812999999999995</v>
      </c>
      <c r="CV29" s="42">
        <v>47.841000000000001</v>
      </c>
      <c r="CW29" s="42">
        <v>47.86</v>
      </c>
      <c r="CX29" s="42">
        <v>47.872</v>
      </c>
      <c r="CY29" s="42">
        <v>47.879999999999995</v>
      </c>
      <c r="CZ29" s="42">
        <v>47.884999999999998</v>
      </c>
      <c r="DA29" s="42">
        <v>47.887999999999998</v>
      </c>
      <c r="DB29" s="41"/>
      <c r="DC29" s="41"/>
      <c r="DD29" s="41"/>
    </row>
    <row r="30" spans="1:108"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2.9689999999999999</v>
      </c>
      <c r="AG30" s="42">
        <v>3.948</v>
      </c>
      <c r="AH30" s="42">
        <v>4.9210000000000003</v>
      </c>
      <c r="AI30" s="42">
        <v>5.8890000000000002</v>
      </c>
      <c r="AJ30" s="42">
        <v>6.851</v>
      </c>
      <c r="AK30" s="42">
        <v>7.8080000000000007</v>
      </c>
      <c r="AL30" s="42">
        <v>8.7589999999999986</v>
      </c>
      <c r="AM30" s="42">
        <v>9.7050000000000001</v>
      </c>
      <c r="AN30" s="42">
        <v>10.645</v>
      </c>
      <c r="AO30" s="42">
        <v>11.578999999999999</v>
      </c>
      <c r="AP30" s="42">
        <v>12.507999999999999</v>
      </c>
      <c r="AQ30" s="42">
        <v>13.430999999999999</v>
      </c>
      <c r="AR30" s="42">
        <v>14.347999999999999</v>
      </c>
      <c r="AS30" s="42">
        <v>15.258999999999999</v>
      </c>
      <c r="AT30" s="42">
        <v>16.164000000000001</v>
      </c>
      <c r="AU30" s="42">
        <v>17.063000000000002</v>
      </c>
      <c r="AV30" s="42">
        <v>17.956</v>
      </c>
      <c r="AW30" s="42">
        <v>18.843</v>
      </c>
      <c r="AX30" s="42">
        <v>19.723000000000003</v>
      </c>
      <c r="AY30" s="42">
        <v>20.597000000000001</v>
      </c>
      <c r="AZ30" s="42">
        <v>21.464000000000002</v>
      </c>
      <c r="BA30" s="42">
        <v>22.324000000000002</v>
      </c>
      <c r="BB30" s="42">
        <v>23.177</v>
      </c>
      <c r="BC30" s="42">
        <v>24.022000000000002</v>
      </c>
      <c r="BD30" s="42">
        <v>24.860000000000003</v>
      </c>
      <c r="BE30" s="42">
        <v>25.69</v>
      </c>
      <c r="BF30" s="42">
        <v>26.512</v>
      </c>
      <c r="BG30" s="42">
        <v>27.326000000000001</v>
      </c>
      <c r="BH30" s="42">
        <v>28.131</v>
      </c>
      <c r="BI30" s="42">
        <v>28.927</v>
      </c>
      <c r="BJ30" s="42">
        <v>29.714000000000002</v>
      </c>
      <c r="BK30" s="42">
        <v>30.491</v>
      </c>
      <c r="BL30" s="42">
        <v>31.258000000000003</v>
      </c>
      <c r="BM30" s="42">
        <v>32.013999999999996</v>
      </c>
      <c r="BN30" s="42">
        <v>32.76</v>
      </c>
      <c r="BO30" s="42">
        <v>33.494</v>
      </c>
      <c r="BP30" s="42">
        <v>34.216999999999999</v>
      </c>
      <c r="BQ30" s="42">
        <v>34.927999999999997</v>
      </c>
      <c r="BR30" s="42">
        <v>35.625999999999998</v>
      </c>
      <c r="BS30" s="42">
        <v>36.311</v>
      </c>
      <c r="BT30" s="42">
        <v>36.982999999999997</v>
      </c>
      <c r="BU30" s="42">
        <v>37.640999999999998</v>
      </c>
      <c r="BV30" s="42">
        <v>38.284999999999997</v>
      </c>
      <c r="BW30" s="42">
        <v>38.914999999999999</v>
      </c>
      <c r="BX30" s="42">
        <v>39.528999999999996</v>
      </c>
      <c r="BY30" s="42">
        <v>40.126999999999995</v>
      </c>
      <c r="BZ30" s="42">
        <v>40.707000000000001</v>
      </c>
      <c r="CA30" s="42">
        <v>41.268999999999998</v>
      </c>
      <c r="CB30" s="42">
        <v>41.811999999999998</v>
      </c>
      <c r="CC30" s="42">
        <v>42.335000000000001</v>
      </c>
      <c r="CD30" s="42">
        <v>42.836999999999996</v>
      </c>
      <c r="CE30" s="42">
        <v>43.315999999999995</v>
      </c>
      <c r="CF30" s="42">
        <v>43.771000000000001</v>
      </c>
      <c r="CG30" s="42">
        <v>44.199999999999996</v>
      </c>
      <c r="CH30" s="42">
        <v>44.600999999999999</v>
      </c>
      <c r="CI30" s="42">
        <v>44.973999999999997</v>
      </c>
      <c r="CJ30" s="42">
        <v>45.315999999999995</v>
      </c>
      <c r="CK30" s="42">
        <v>45.626999999999995</v>
      </c>
      <c r="CL30" s="42">
        <v>45.905000000000001</v>
      </c>
      <c r="CM30" s="42">
        <v>46.15</v>
      </c>
      <c r="CN30" s="42">
        <v>46.363</v>
      </c>
      <c r="CO30" s="42">
        <v>46.542999999999999</v>
      </c>
      <c r="CP30" s="42">
        <v>46.692999999999998</v>
      </c>
      <c r="CQ30" s="42">
        <v>46.814</v>
      </c>
      <c r="CR30" s="42">
        <v>46.91</v>
      </c>
      <c r="CS30" s="42">
        <v>46.983999999999995</v>
      </c>
      <c r="CT30" s="42">
        <v>47.038999999999994</v>
      </c>
      <c r="CU30" s="42">
        <v>47.079000000000001</v>
      </c>
      <c r="CV30" s="42">
        <v>47.106999999999999</v>
      </c>
      <c r="CW30" s="42">
        <v>47.125999999999998</v>
      </c>
      <c r="CX30" s="42">
        <v>47.138999999999996</v>
      </c>
      <c r="CY30" s="42">
        <v>47.146999999999998</v>
      </c>
      <c r="CZ30" s="42">
        <v>47.152000000000001</v>
      </c>
      <c r="DA30" s="42">
        <v>47.155000000000001</v>
      </c>
      <c r="DB30" s="41"/>
      <c r="DC30" s="41"/>
      <c r="DD30" s="41"/>
    </row>
    <row r="31" spans="1:108"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2.9689999999999999</v>
      </c>
      <c r="AH31" s="42">
        <v>3.948</v>
      </c>
      <c r="AI31" s="42">
        <v>4.9210000000000003</v>
      </c>
      <c r="AJ31" s="42">
        <v>5.8879999999999999</v>
      </c>
      <c r="AK31" s="42">
        <v>6.8500000000000005</v>
      </c>
      <c r="AL31" s="42">
        <v>7.806</v>
      </c>
      <c r="AM31" s="42">
        <v>8.7569999999999997</v>
      </c>
      <c r="AN31" s="42">
        <v>9.702</v>
      </c>
      <c r="AO31" s="42">
        <v>10.641</v>
      </c>
      <c r="AP31" s="42">
        <v>11.574999999999999</v>
      </c>
      <c r="AQ31" s="42">
        <v>12.503</v>
      </c>
      <c r="AR31" s="42">
        <v>13.424999999999999</v>
      </c>
      <c r="AS31" s="42">
        <v>14.340999999999999</v>
      </c>
      <c r="AT31" s="42">
        <v>15.250999999999999</v>
      </c>
      <c r="AU31" s="42">
        <v>16.155000000000001</v>
      </c>
      <c r="AV31" s="42">
        <v>17.053000000000001</v>
      </c>
      <c r="AW31" s="42">
        <v>17.945</v>
      </c>
      <c r="AX31" s="42">
        <v>18.830000000000002</v>
      </c>
      <c r="AY31" s="42">
        <v>19.709</v>
      </c>
      <c r="AZ31" s="42">
        <v>20.581</v>
      </c>
      <c r="BA31" s="42">
        <v>21.446000000000002</v>
      </c>
      <c r="BB31" s="42">
        <v>22.303000000000001</v>
      </c>
      <c r="BC31" s="42">
        <v>23.153000000000002</v>
      </c>
      <c r="BD31" s="42">
        <v>23.995000000000001</v>
      </c>
      <c r="BE31" s="42">
        <v>24.830000000000002</v>
      </c>
      <c r="BF31" s="42">
        <v>25.656000000000002</v>
      </c>
      <c r="BG31" s="42">
        <v>26.474</v>
      </c>
      <c r="BH31" s="42">
        <v>27.283000000000001</v>
      </c>
      <c r="BI31" s="42">
        <v>28.083000000000002</v>
      </c>
      <c r="BJ31" s="42">
        <v>28.874000000000002</v>
      </c>
      <c r="BK31" s="42">
        <v>29.655000000000001</v>
      </c>
      <c r="BL31" s="42">
        <v>30.426000000000002</v>
      </c>
      <c r="BM31" s="42">
        <v>31.187000000000001</v>
      </c>
      <c r="BN31" s="42">
        <v>31.937000000000001</v>
      </c>
      <c r="BO31" s="42">
        <v>32.674999999999997</v>
      </c>
      <c r="BP31" s="42">
        <v>33.402000000000001</v>
      </c>
      <c r="BQ31" s="42">
        <v>34.116</v>
      </c>
      <c r="BR31" s="42">
        <v>34.817999999999998</v>
      </c>
      <c r="BS31" s="42">
        <v>35.506999999999998</v>
      </c>
      <c r="BT31" s="42">
        <v>36.183</v>
      </c>
      <c r="BU31" s="42">
        <v>36.844999999999999</v>
      </c>
      <c r="BV31" s="42">
        <v>37.492999999999995</v>
      </c>
      <c r="BW31" s="42">
        <v>38.125999999999998</v>
      </c>
      <c r="BX31" s="42">
        <v>38.742999999999995</v>
      </c>
      <c r="BY31" s="42">
        <v>39.344000000000001</v>
      </c>
      <c r="BZ31" s="42">
        <v>39.927999999999997</v>
      </c>
      <c r="CA31" s="42">
        <v>40.492999999999995</v>
      </c>
      <c r="CB31" s="42">
        <v>41.038999999999994</v>
      </c>
      <c r="CC31" s="42">
        <v>41.564999999999998</v>
      </c>
      <c r="CD31" s="42">
        <v>42.068999999999996</v>
      </c>
      <c r="CE31" s="42">
        <v>42.55</v>
      </c>
      <c r="CF31" s="42">
        <v>43.006999999999998</v>
      </c>
      <c r="CG31" s="42">
        <v>43.437999999999995</v>
      </c>
      <c r="CH31" s="42">
        <v>43.841999999999999</v>
      </c>
      <c r="CI31" s="42">
        <v>44.216999999999999</v>
      </c>
      <c r="CJ31" s="42">
        <v>44.561</v>
      </c>
      <c r="CK31" s="42">
        <v>44.872999999999998</v>
      </c>
      <c r="CL31" s="42">
        <v>45.152999999999999</v>
      </c>
      <c r="CM31" s="42">
        <v>45.4</v>
      </c>
      <c r="CN31" s="42">
        <v>45.613999999999997</v>
      </c>
      <c r="CO31" s="42">
        <v>45.794999999999995</v>
      </c>
      <c r="CP31" s="42">
        <v>45.945</v>
      </c>
      <c r="CQ31" s="42">
        <v>46.067</v>
      </c>
      <c r="CR31" s="42">
        <v>46.162999999999997</v>
      </c>
      <c r="CS31" s="42">
        <v>46.236999999999995</v>
      </c>
      <c r="CT31" s="42">
        <v>46.291999999999994</v>
      </c>
      <c r="CU31" s="42">
        <v>46.332000000000001</v>
      </c>
      <c r="CV31" s="42">
        <v>46.36</v>
      </c>
      <c r="CW31" s="42">
        <v>46.378999999999998</v>
      </c>
      <c r="CX31" s="42">
        <v>46.391999999999996</v>
      </c>
      <c r="CY31" s="42">
        <v>46.4</v>
      </c>
      <c r="CZ31" s="42">
        <v>46.405000000000001</v>
      </c>
      <c r="DA31" s="42">
        <v>46.407999999999994</v>
      </c>
      <c r="DB31" s="41"/>
      <c r="DC31" s="41"/>
      <c r="DD31" s="41"/>
    </row>
    <row r="32" spans="1:108"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v>
      </c>
      <c r="AH32" s="42">
        <v>2.968</v>
      </c>
      <c r="AI32" s="42">
        <v>3.9459999999999997</v>
      </c>
      <c r="AJ32" s="42">
        <v>4.9190000000000005</v>
      </c>
      <c r="AK32" s="42">
        <v>5.8860000000000001</v>
      </c>
      <c r="AL32" s="42">
        <v>6.8480000000000008</v>
      </c>
      <c r="AM32" s="42">
        <v>7.8040000000000003</v>
      </c>
      <c r="AN32" s="42">
        <v>8.7539999999999996</v>
      </c>
      <c r="AO32" s="42">
        <v>9.6989999999999998</v>
      </c>
      <c r="AP32" s="42">
        <v>10.638</v>
      </c>
      <c r="AQ32" s="42">
        <v>11.571</v>
      </c>
      <c r="AR32" s="42">
        <v>12.497999999999999</v>
      </c>
      <c r="AS32" s="42">
        <v>13.418999999999999</v>
      </c>
      <c r="AT32" s="42">
        <v>14.334</v>
      </c>
      <c r="AU32" s="42">
        <v>15.243</v>
      </c>
      <c r="AV32" s="42">
        <v>16.146000000000001</v>
      </c>
      <c r="AW32" s="42">
        <v>17.043000000000003</v>
      </c>
      <c r="AX32" s="42">
        <v>17.933</v>
      </c>
      <c r="AY32" s="42">
        <v>18.816000000000003</v>
      </c>
      <c r="AZ32" s="42">
        <v>19.693000000000001</v>
      </c>
      <c r="BA32" s="42">
        <v>20.562000000000001</v>
      </c>
      <c r="BB32" s="42">
        <v>21.423999999999999</v>
      </c>
      <c r="BC32" s="42">
        <v>22.279</v>
      </c>
      <c r="BD32" s="42">
        <v>23.126000000000001</v>
      </c>
      <c r="BE32" s="42">
        <v>23.965</v>
      </c>
      <c r="BF32" s="42">
        <v>24.796000000000003</v>
      </c>
      <c r="BG32" s="42">
        <v>25.619</v>
      </c>
      <c r="BH32" s="42">
        <v>26.433</v>
      </c>
      <c r="BI32" s="42">
        <v>27.238</v>
      </c>
      <c r="BJ32" s="42">
        <v>28.033000000000001</v>
      </c>
      <c r="BK32" s="42">
        <v>28.819000000000003</v>
      </c>
      <c r="BL32" s="42">
        <v>29.594000000000001</v>
      </c>
      <c r="BM32" s="42">
        <v>30.359000000000002</v>
      </c>
      <c r="BN32" s="42">
        <v>31.113</v>
      </c>
      <c r="BO32" s="42">
        <v>31.855</v>
      </c>
      <c r="BP32" s="42">
        <v>32.585999999999999</v>
      </c>
      <c r="BQ32" s="42">
        <v>33.303999999999995</v>
      </c>
      <c r="BR32" s="42">
        <v>34.01</v>
      </c>
      <c r="BS32" s="42">
        <v>34.702999999999996</v>
      </c>
      <c r="BT32" s="42">
        <v>35.382999999999996</v>
      </c>
      <c r="BU32" s="42">
        <v>36.048999999999999</v>
      </c>
      <c r="BV32" s="42">
        <v>36.699999999999996</v>
      </c>
      <c r="BW32" s="42">
        <v>37.335999999999999</v>
      </c>
      <c r="BX32" s="42">
        <v>37.957000000000001</v>
      </c>
      <c r="BY32" s="42">
        <v>38.561</v>
      </c>
      <c r="BZ32" s="42">
        <v>39.147999999999996</v>
      </c>
      <c r="CA32" s="42">
        <v>39.716999999999999</v>
      </c>
      <c r="CB32" s="42">
        <v>40.265999999999998</v>
      </c>
      <c r="CC32" s="42">
        <v>40.794999999999995</v>
      </c>
      <c r="CD32" s="42">
        <v>41.302</v>
      </c>
      <c r="CE32" s="42">
        <v>41.785999999999994</v>
      </c>
      <c r="CF32" s="42">
        <v>42.245999999999995</v>
      </c>
      <c r="CG32" s="42">
        <v>42.68</v>
      </c>
      <c r="CH32" s="42">
        <v>43.085999999999999</v>
      </c>
      <c r="CI32" s="42">
        <v>43.463000000000001</v>
      </c>
      <c r="CJ32" s="42">
        <v>43.808999999999997</v>
      </c>
      <c r="CK32" s="42">
        <v>44.122999999999998</v>
      </c>
      <c r="CL32" s="42">
        <v>44.403999999999996</v>
      </c>
      <c r="CM32" s="42">
        <v>44.652000000000001</v>
      </c>
      <c r="CN32" s="42">
        <v>44.866999999999997</v>
      </c>
      <c r="CO32" s="42">
        <v>45.048999999999999</v>
      </c>
      <c r="CP32" s="42">
        <v>45.199999999999996</v>
      </c>
      <c r="CQ32" s="42">
        <v>45.323</v>
      </c>
      <c r="CR32" s="42">
        <v>45.419999999999995</v>
      </c>
      <c r="CS32" s="42">
        <v>45.494</v>
      </c>
      <c r="CT32" s="42">
        <v>45.548999999999999</v>
      </c>
      <c r="CU32" s="42">
        <v>45.588999999999999</v>
      </c>
      <c r="CV32" s="42">
        <v>45.616999999999997</v>
      </c>
      <c r="CW32" s="42">
        <v>45.635999999999996</v>
      </c>
      <c r="CX32" s="42">
        <v>45.649000000000001</v>
      </c>
      <c r="CY32" s="42">
        <v>45.656999999999996</v>
      </c>
      <c r="CZ32" s="42">
        <v>45.661999999999999</v>
      </c>
      <c r="DA32" s="42">
        <v>45.664999999999999</v>
      </c>
      <c r="DB32" s="41"/>
      <c r="DC32" s="41"/>
      <c r="DD32" s="41"/>
    </row>
    <row r="33" spans="1:108"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v>
      </c>
      <c r="AI33" s="42">
        <v>2.968</v>
      </c>
      <c r="AJ33" s="42">
        <v>3.9459999999999997</v>
      </c>
      <c r="AK33" s="42">
        <v>4.9190000000000005</v>
      </c>
      <c r="AL33" s="42">
        <v>5.8860000000000001</v>
      </c>
      <c r="AM33" s="42">
        <v>6.8470000000000004</v>
      </c>
      <c r="AN33" s="42">
        <v>7.8029999999999999</v>
      </c>
      <c r="AO33" s="42">
        <v>8.7530000000000001</v>
      </c>
      <c r="AP33" s="42">
        <v>9.6969999999999992</v>
      </c>
      <c r="AQ33" s="42">
        <v>10.635</v>
      </c>
      <c r="AR33" s="42">
        <v>11.567</v>
      </c>
      <c r="AS33" s="42">
        <v>12.493</v>
      </c>
      <c r="AT33" s="42">
        <v>13.413</v>
      </c>
      <c r="AU33" s="42">
        <v>14.327</v>
      </c>
      <c r="AV33" s="42">
        <v>15.234999999999999</v>
      </c>
      <c r="AW33" s="42">
        <v>16.137</v>
      </c>
      <c r="AX33" s="42">
        <v>17.032</v>
      </c>
      <c r="AY33" s="42">
        <v>17.920000000000002</v>
      </c>
      <c r="AZ33" s="42">
        <v>18.801000000000002</v>
      </c>
      <c r="BA33" s="42">
        <v>19.675000000000001</v>
      </c>
      <c r="BB33" s="42">
        <v>20.542000000000002</v>
      </c>
      <c r="BC33" s="42">
        <v>21.401</v>
      </c>
      <c r="BD33" s="42">
        <v>22.253</v>
      </c>
      <c r="BE33" s="42">
        <v>23.097000000000001</v>
      </c>
      <c r="BF33" s="42">
        <v>23.933</v>
      </c>
      <c r="BG33" s="42">
        <v>24.76</v>
      </c>
      <c r="BH33" s="42">
        <v>25.578000000000003</v>
      </c>
      <c r="BI33" s="42">
        <v>26.387</v>
      </c>
      <c r="BJ33" s="42">
        <v>27.187000000000001</v>
      </c>
      <c r="BK33" s="42">
        <v>27.977</v>
      </c>
      <c r="BL33" s="42">
        <v>28.757000000000001</v>
      </c>
      <c r="BM33" s="42">
        <v>29.526</v>
      </c>
      <c r="BN33" s="42">
        <v>30.284000000000002</v>
      </c>
      <c r="BO33" s="42">
        <v>31.031000000000002</v>
      </c>
      <c r="BP33" s="42">
        <v>31.766000000000002</v>
      </c>
      <c r="BQ33" s="42">
        <v>32.488</v>
      </c>
      <c r="BR33" s="42">
        <v>33.198</v>
      </c>
      <c r="BS33" s="42">
        <v>33.894999999999996</v>
      </c>
      <c r="BT33" s="42">
        <v>34.577999999999996</v>
      </c>
      <c r="BU33" s="42">
        <v>35.247</v>
      </c>
      <c r="BV33" s="42">
        <v>35.902000000000001</v>
      </c>
      <c r="BW33" s="42">
        <v>36.541999999999994</v>
      </c>
      <c r="BX33" s="42">
        <v>37.165999999999997</v>
      </c>
      <c r="BY33" s="42">
        <v>37.774000000000001</v>
      </c>
      <c r="BZ33" s="42">
        <v>38.363999999999997</v>
      </c>
      <c r="CA33" s="42">
        <v>38.936</v>
      </c>
      <c r="CB33" s="42">
        <v>39.488</v>
      </c>
      <c r="CC33" s="42">
        <v>40.019999999999996</v>
      </c>
      <c r="CD33" s="42">
        <v>40.53</v>
      </c>
      <c r="CE33" s="42">
        <v>41.016999999999996</v>
      </c>
      <c r="CF33" s="42">
        <v>41.478999999999999</v>
      </c>
      <c r="CG33" s="42">
        <v>41.914999999999999</v>
      </c>
      <c r="CH33" s="42">
        <v>42.323</v>
      </c>
      <c r="CI33" s="42">
        <v>42.701999999999998</v>
      </c>
      <c r="CJ33" s="42">
        <v>43.05</v>
      </c>
      <c r="CK33" s="42">
        <v>43.366</v>
      </c>
      <c r="CL33" s="42">
        <v>43.649000000000001</v>
      </c>
      <c r="CM33" s="42">
        <v>43.899000000000001</v>
      </c>
      <c r="CN33" s="42">
        <v>44.114999999999995</v>
      </c>
      <c r="CO33" s="42">
        <v>44.297999999999995</v>
      </c>
      <c r="CP33" s="42">
        <v>44.449999999999996</v>
      </c>
      <c r="CQ33" s="42">
        <v>44.573</v>
      </c>
      <c r="CR33" s="42">
        <v>44.669999999999995</v>
      </c>
      <c r="CS33" s="42">
        <v>44.744999999999997</v>
      </c>
      <c r="CT33" s="42">
        <v>44.800999999999995</v>
      </c>
      <c r="CU33" s="42">
        <v>44.841000000000001</v>
      </c>
      <c r="CV33" s="42">
        <v>44.869</v>
      </c>
      <c r="CW33" s="42">
        <v>44.887999999999998</v>
      </c>
      <c r="CX33" s="42">
        <v>44.900999999999996</v>
      </c>
      <c r="CY33" s="42">
        <v>44.908999999999999</v>
      </c>
      <c r="CZ33" s="42">
        <v>44.913999999999994</v>
      </c>
      <c r="DA33" s="42">
        <v>44.916999999999994</v>
      </c>
      <c r="DB33" s="41"/>
      <c r="DC33" s="41"/>
      <c r="DD33" s="41"/>
    </row>
    <row r="34" spans="1:108"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v>
      </c>
      <c r="AJ34" s="42">
        <v>2.968</v>
      </c>
      <c r="AK34" s="42">
        <v>3.9459999999999997</v>
      </c>
      <c r="AL34" s="42">
        <v>4.9180000000000001</v>
      </c>
      <c r="AM34" s="42">
        <v>5.8850000000000007</v>
      </c>
      <c r="AN34" s="42">
        <v>6.8460000000000001</v>
      </c>
      <c r="AO34" s="42">
        <v>7.8010000000000002</v>
      </c>
      <c r="AP34" s="42">
        <v>8.75</v>
      </c>
      <c r="AQ34" s="42">
        <v>9.6939999999999991</v>
      </c>
      <c r="AR34" s="42">
        <v>10.632</v>
      </c>
      <c r="AS34" s="42">
        <v>11.564</v>
      </c>
      <c r="AT34" s="42">
        <v>12.488999999999999</v>
      </c>
      <c r="AU34" s="42">
        <v>13.407999999999999</v>
      </c>
      <c r="AV34" s="42">
        <v>14.321</v>
      </c>
      <c r="AW34" s="42">
        <v>15.228</v>
      </c>
      <c r="AX34" s="42">
        <v>16.128</v>
      </c>
      <c r="AY34" s="42">
        <v>17.021000000000001</v>
      </c>
      <c r="AZ34" s="42">
        <v>17.907</v>
      </c>
      <c r="BA34" s="42">
        <v>18.786000000000001</v>
      </c>
      <c r="BB34" s="42">
        <v>19.658000000000001</v>
      </c>
      <c r="BC34" s="42">
        <v>20.522000000000002</v>
      </c>
      <c r="BD34" s="42">
        <v>21.378</v>
      </c>
      <c r="BE34" s="42">
        <v>22.226000000000003</v>
      </c>
      <c r="BF34" s="42">
        <v>23.066000000000003</v>
      </c>
      <c r="BG34" s="42">
        <v>23.898</v>
      </c>
      <c r="BH34" s="42">
        <v>24.721</v>
      </c>
      <c r="BI34" s="42">
        <v>25.535</v>
      </c>
      <c r="BJ34" s="42">
        <v>26.339000000000002</v>
      </c>
      <c r="BK34" s="42">
        <v>27.133000000000003</v>
      </c>
      <c r="BL34" s="42">
        <v>27.917000000000002</v>
      </c>
      <c r="BM34" s="42">
        <v>28.69</v>
      </c>
      <c r="BN34" s="42">
        <v>29.452000000000002</v>
      </c>
      <c r="BO34" s="42">
        <v>30.203000000000003</v>
      </c>
      <c r="BP34" s="42">
        <v>30.942</v>
      </c>
      <c r="BQ34" s="42">
        <v>31.668000000000003</v>
      </c>
      <c r="BR34" s="42">
        <v>32.381999999999998</v>
      </c>
      <c r="BS34" s="42">
        <v>33.082999999999998</v>
      </c>
      <c r="BT34" s="42">
        <v>33.769999999999996</v>
      </c>
      <c r="BU34" s="42">
        <v>34.442999999999998</v>
      </c>
      <c r="BV34" s="42">
        <v>35.101999999999997</v>
      </c>
      <c r="BW34" s="42">
        <v>35.745999999999995</v>
      </c>
      <c r="BX34" s="42">
        <v>36.373999999999995</v>
      </c>
      <c r="BY34" s="42">
        <v>36.984999999999999</v>
      </c>
      <c r="BZ34" s="42">
        <v>37.577999999999996</v>
      </c>
      <c r="CA34" s="42">
        <v>38.152999999999999</v>
      </c>
      <c r="CB34" s="42">
        <v>38.707999999999998</v>
      </c>
      <c r="CC34" s="42">
        <v>39.242999999999995</v>
      </c>
      <c r="CD34" s="42">
        <v>39.756</v>
      </c>
      <c r="CE34" s="42">
        <v>40.244999999999997</v>
      </c>
      <c r="CF34" s="42">
        <v>40.71</v>
      </c>
      <c r="CG34" s="42">
        <v>41.147999999999996</v>
      </c>
      <c r="CH34" s="42">
        <v>41.558</v>
      </c>
      <c r="CI34" s="42">
        <v>41.939</v>
      </c>
      <c r="CJ34" s="42">
        <v>42.288999999999994</v>
      </c>
      <c r="CK34" s="42">
        <v>42.606999999999999</v>
      </c>
      <c r="CL34" s="42">
        <v>42.891999999999996</v>
      </c>
      <c r="CM34" s="42">
        <v>43.143000000000001</v>
      </c>
      <c r="CN34" s="42">
        <v>43.36</v>
      </c>
      <c r="CO34" s="42">
        <v>43.543999999999997</v>
      </c>
      <c r="CP34" s="42">
        <v>43.696999999999996</v>
      </c>
      <c r="CQ34" s="42">
        <v>43.820999999999998</v>
      </c>
      <c r="CR34" s="42">
        <v>43.918999999999997</v>
      </c>
      <c r="CS34" s="42">
        <v>43.994</v>
      </c>
      <c r="CT34" s="42">
        <v>44.05</v>
      </c>
      <c r="CU34" s="42">
        <v>44.091000000000001</v>
      </c>
      <c r="CV34" s="42">
        <v>44.119</v>
      </c>
      <c r="CW34" s="42">
        <v>44.137999999999998</v>
      </c>
      <c r="CX34" s="42">
        <v>44.150999999999996</v>
      </c>
      <c r="CY34" s="42">
        <v>44.158999999999999</v>
      </c>
      <c r="CZ34" s="42">
        <v>44.163999999999994</v>
      </c>
      <c r="DA34" s="42">
        <v>44.166999999999994</v>
      </c>
      <c r="DB34" s="41"/>
      <c r="DC34" s="41"/>
      <c r="DD34" s="41"/>
    </row>
    <row r="35" spans="1:108"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v>
      </c>
      <c r="AK35" s="42">
        <v>2.968</v>
      </c>
      <c r="AL35" s="42">
        <v>3.9459999999999997</v>
      </c>
      <c r="AM35" s="42">
        <v>4.9180000000000001</v>
      </c>
      <c r="AN35" s="42">
        <v>5.8840000000000003</v>
      </c>
      <c r="AO35" s="42">
        <v>6.8450000000000006</v>
      </c>
      <c r="AP35" s="42">
        <v>7.8000000000000007</v>
      </c>
      <c r="AQ35" s="42">
        <v>8.7489999999999988</v>
      </c>
      <c r="AR35" s="42">
        <v>9.6920000000000002</v>
      </c>
      <c r="AS35" s="42">
        <v>10.629</v>
      </c>
      <c r="AT35" s="42">
        <v>11.559999999999999</v>
      </c>
      <c r="AU35" s="42">
        <v>12.484</v>
      </c>
      <c r="AV35" s="42">
        <v>13.401999999999999</v>
      </c>
      <c r="AW35" s="42">
        <v>14.314</v>
      </c>
      <c r="AX35" s="42">
        <v>15.218999999999999</v>
      </c>
      <c r="AY35" s="42">
        <v>16.117000000000001</v>
      </c>
      <c r="AZ35" s="42">
        <v>17.008000000000003</v>
      </c>
      <c r="BA35" s="42">
        <v>17.891999999999999</v>
      </c>
      <c r="BB35" s="42">
        <v>18.769000000000002</v>
      </c>
      <c r="BC35" s="42">
        <v>19.638000000000002</v>
      </c>
      <c r="BD35" s="42">
        <v>20.499000000000002</v>
      </c>
      <c r="BE35" s="42">
        <v>21.352</v>
      </c>
      <c r="BF35" s="42">
        <v>22.197000000000003</v>
      </c>
      <c r="BG35" s="42">
        <v>23.033000000000001</v>
      </c>
      <c r="BH35" s="42">
        <v>23.861000000000001</v>
      </c>
      <c r="BI35" s="42">
        <v>24.679000000000002</v>
      </c>
      <c r="BJ35" s="42">
        <v>25.488</v>
      </c>
      <c r="BK35" s="42">
        <v>26.287000000000003</v>
      </c>
      <c r="BL35" s="42">
        <v>27.075000000000003</v>
      </c>
      <c r="BM35" s="42">
        <v>27.853000000000002</v>
      </c>
      <c r="BN35" s="42">
        <v>28.619</v>
      </c>
      <c r="BO35" s="42">
        <v>29.374000000000002</v>
      </c>
      <c r="BP35" s="42">
        <v>30.117000000000001</v>
      </c>
      <c r="BQ35" s="42">
        <v>30.848000000000003</v>
      </c>
      <c r="BR35" s="42">
        <v>31.566000000000003</v>
      </c>
      <c r="BS35" s="42">
        <v>32.271000000000001</v>
      </c>
      <c r="BT35" s="42">
        <v>32.961999999999996</v>
      </c>
      <c r="BU35" s="42">
        <v>33.638999999999996</v>
      </c>
      <c r="BV35" s="42">
        <v>34.300999999999995</v>
      </c>
      <c r="BW35" s="42">
        <v>34.948</v>
      </c>
      <c r="BX35" s="42">
        <v>35.579000000000001</v>
      </c>
      <c r="BY35" s="42">
        <v>36.192999999999998</v>
      </c>
      <c r="BZ35" s="42">
        <v>36.79</v>
      </c>
      <c r="CA35" s="42">
        <v>37.367999999999995</v>
      </c>
      <c r="CB35" s="42">
        <v>37.927</v>
      </c>
      <c r="CC35" s="42">
        <v>38.464999999999996</v>
      </c>
      <c r="CD35" s="42">
        <v>38.980999999999995</v>
      </c>
      <c r="CE35" s="42">
        <v>39.472999999999999</v>
      </c>
      <c r="CF35" s="42">
        <v>39.94</v>
      </c>
      <c r="CG35" s="42">
        <v>40.381</v>
      </c>
      <c r="CH35" s="42">
        <v>40.793999999999997</v>
      </c>
      <c r="CI35" s="42">
        <v>41.177</v>
      </c>
      <c r="CJ35" s="42">
        <v>41.528999999999996</v>
      </c>
      <c r="CK35" s="42">
        <v>41.847999999999999</v>
      </c>
      <c r="CL35" s="42">
        <v>42.134</v>
      </c>
      <c r="CM35" s="42">
        <v>42.385999999999996</v>
      </c>
      <c r="CN35" s="42">
        <v>42.604999999999997</v>
      </c>
      <c r="CO35" s="42">
        <v>42.79</v>
      </c>
      <c r="CP35" s="42">
        <v>42.943999999999996</v>
      </c>
      <c r="CQ35" s="42">
        <v>43.068999999999996</v>
      </c>
      <c r="CR35" s="42">
        <v>43.166999999999994</v>
      </c>
      <c r="CS35" s="42">
        <v>43.242999999999995</v>
      </c>
      <c r="CT35" s="42">
        <v>43.298999999999999</v>
      </c>
      <c r="CU35" s="42">
        <v>43.339999999999996</v>
      </c>
      <c r="CV35" s="42">
        <v>43.369</v>
      </c>
      <c r="CW35" s="42">
        <v>43.388999999999996</v>
      </c>
      <c r="CX35" s="42">
        <v>43.402000000000001</v>
      </c>
      <c r="CY35" s="42">
        <v>43.41</v>
      </c>
      <c r="CZ35" s="42">
        <v>43.414999999999999</v>
      </c>
      <c r="DA35" s="42">
        <v>43.417999999999999</v>
      </c>
      <c r="DB35" s="41"/>
      <c r="DC35" s="41"/>
      <c r="DD35" s="41"/>
    </row>
    <row r="36" spans="1:108"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v>
      </c>
      <c r="AL36" s="42">
        <v>2.9670000000000001</v>
      </c>
      <c r="AM36" s="42">
        <v>3.9449999999999998</v>
      </c>
      <c r="AN36" s="42">
        <v>4.9170000000000007</v>
      </c>
      <c r="AO36" s="42">
        <v>5.883</v>
      </c>
      <c r="AP36" s="42">
        <v>6.843</v>
      </c>
      <c r="AQ36" s="42">
        <v>7.7970000000000006</v>
      </c>
      <c r="AR36" s="42">
        <v>8.7449999999999992</v>
      </c>
      <c r="AS36" s="42">
        <v>9.6869999999999994</v>
      </c>
      <c r="AT36" s="42">
        <v>10.622999999999999</v>
      </c>
      <c r="AU36" s="42">
        <v>11.552999999999999</v>
      </c>
      <c r="AV36" s="42">
        <v>12.475999999999999</v>
      </c>
      <c r="AW36" s="42">
        <v>13.392999999999999</v>
      </c>
      <c r="AX36" s="42">
        <v>14.302999999999999</v>
      </c>
      <c r="AY36" s="42">
        <v>15.206</v>
      </c>
      <c r="AZ36" s="42">
        <v>16.102</v>
      </c>
      <c r="BA36" s="42">
        <v>16.991</v>
      </c>
      <c r="BB36" s="42">
        <v>17.873000000000001</v>
      </c>
      <c r="BC36" s="42">
        <v>18.747</v>
      </c>
      <c r="BD36" s="42">
        <v>19.613</v>
      </c>
      <c r="BE36" s="42">
        <v>20.471</v>
      </c>
      <c r="BF36" s="42">
        <v>21.321000000000002</v>
      </c>
      <c r="BG36" s="42">
        <v>22.162000000000003</v>
      </c>
      <c r="BH36" s="42">
        <v>22.994</v>
      </c>
      <c r="BI36" s="42">
        <v>23.817</v>
      </c>
      <c r="BJ36" s="42">
        <v>24.630000000000003</v>
      </c>
      <c r="BK36" s="42">
        <v>25.433</v>
      </c>
      <c r="BL36" s="42">
        <v>26.226000000000003</v>
      </c>
      <c r="BM36" s="42">
        <v>27.008000000000003</v>
      </c>
      <c r="BN36" s="42">
        <v>27.779</v>
      </c>
      <c r="BO36" s="42">
        <v>28.538</v>
      </c>
      <c r="BP36" s="42">
        <v>29.285</v>
      </c>
      <c r="BQ36" s="42">
        <v>30.02</v>
      </c>
      <c r="BR36" s="42">
        <v>30.742000000000001</v>
      </c>
      <c r="BS36" s="42">
        <v>31.451000000000001</v>
      </c>
      <c r="BT36" s="42">
        <v>32.146000000000001</v>
      </c>
      <c r="BU36" s="42">
        <v>32.826999999999998</v>
      </c>
      <c r="BV36" s="42">
        <v>33.492999999999995</v>
      </c>
      <c r="BW36" s="42">
        <v>34.143999999999998</v>
      </c>
      <c r="BX36" s="42">
        <v>34.778999999999996</v>
      </c>
      <c r="BY36" s="42">
        <v>35.396999999999998</v>
      </c>
      <c r="BZ36" s="42">
        <v>35.997</v>
      </c>
      <c r="CA36" s="42">
        <v>36.577999999999996</v>
      </c>
      <c r="CB36" s="42">
        <v>37.14</v>
      </c>
      <c r="CC36" s="42">
        <v>37.680999999999997</v>
      </c>
      <c r="CD36" s="42">
        <v>38.199999999999996</v>
      </c>
      <c r="CE36" s="42">
        <v>38.695</v>
      </c>
      <c r="CF36" s="42">
        <v>39.164999999999999</v>
      </c>
      <c r="CG36" s="42">
        <v>39.607999999999997</v>
      </c>
      <c r="CH36" s="42">
        <v>40.022999999999996</v>
      </c>
      <c r="CI36" s="42">
        <v>40.407999999999994</v>
      </c>
      <c r="CJ36" s="42">
        <v>40.762</v>
      </c>
      <c r="CK36" s="42">
        <v>41.082999999999998</v>
      </c>
      <c r="CL36" s="42">
        <v>41.370999999999995</v>
      </c>
      <c r="CM36" s="42">
        <v>41.625</v>
      </c>
      <c r="CN36" s="42">
        <v>41.844999999999999</v>
      </c>
      <c r="CO36" s="42">
        <v>42.030999999999999</v>
      </c>
      <c r="CP36" s="42">
        <v>42.186</v>
      </c>
      <c r="CQ36" s="42">
        <v>42.311</v>
      </c>
      <c r="CR36" s="42">
        <v>42.41</v>
      </c>
      <c r="CS36" s="42">
        <v>42.485999999999997</v>
      </c>
      <c r="CT36" s="42">
        <v>42.542999999999999</v>
      </c>
      <c r="CU36" s="42">
        <v>42.583999999999996</v>
      </c>
      <c r="CV36" s="42">
        <v>42.613</v>
      </c>
      <c r="CW36" s="42">
        <v>42.632999999999996</v>
      </c>
      <c r="CX36" s="42">
        <v>42.646000000000001</v>
      </c>
      <c r="CY36" s="42">
        <v>42.653999999999996</v>
      </c>
      <c r="CZ36" s="42">
        <v>42.658999999999999</v>
      </c>
      <c r="DA36" s="42">
        <v>42.661999999999999</v>
      </c>
      <c r="DB36" s="41"/>
      <c r="DC36" s="41"/>
      <c r="DD36" s="41"/>
    </row>
    <row r="37" spans="1:108"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v>
      </c>
      <c r="AM37" s="42">
        <v>2.9670000000000001</v>
      </c>
      <c r="AN37" s="42">
        <v>3.944</v>
      </c>
      <c r="AO37" s="42">
        <v>4.9160000000000004</v>
      </c>
      <c r="AP37" s="42">
        <v>5.8820000000000006</v>
      </c>
      <c r="AQ37" s="42">
        <v>6.8420000000000005</v>
      </c>
      <c r="AR37" s="42">
        <v>7.7960000000000003</v>
      </c>
      <c r="AS37" s="42">
        <v>8.7430000000000003</v>
      </c>
      <c r="AT37" s="42">
        <v>9.6839999999999993</v>
      </c>
      <c r="AU37" s="42">
        <v>10.619</v>
      </c>
      <c r="AV37" s="42">
        <v>11.548</v>
      </c>
      <c r="AW37" s="42">
        <v>12.469999999999999</v>
      </c>
      <c r="AX37" s="42">
        <v>13.385</v>
      </c>
      <c r="AY37" s="42">
        <v>14.292999999999999</v>
      </c>
      <c r="AZ37" s="42">
        <v>15.193999999999999</v>
      </c>
      <c r="BA37" s="42">
        <v>16.088000000000001</v>
      </c>
      <c r="BB37" s="42">
        <v>16.975000000000001</v>
      </c>
      <c r="BC37" s="42">
        <v>17.854000000000003</v>
      </c>
      <c r="BD37" s="42">
        <v>18.725000000000001</v>
      </c>
      <c r="BE37" s="42">
        <v>19.588000000000001</v>
      </c>
      <c r="BF37" s="42">
        <v>20.443000000000001</v>
      </c>
      <c r="BG37" s="42">
        <v>21.289000000000001</v>
      </c>
      <c r="BH37" s="42">
        <v>22.126000000000001</v>
      </c>
      <c r="BI37" s="42">
        <v>22.954000000000001</v>
      </c>
      <c r="BJ37" s="42">
        <v>23.772000000000002</v>
      </c>
      <c r="BK37" s="42">
        <v>24.580000000000002</v>
      </c>
      <c r="BL37" s="42">
        <v>25.377000000000002</v>
      </c>
      <c r="BM37" s="42">
        <v>26.163</v>
      </c>
      <c r="BN37" s="42">
        <v>26.938000000000002</v>
      </c>
      <c r="BO37" s="42">
        <v>27.702000000000002</v>
      </c>
      <c r="BP37" s="42">
        <v>28.453000000000003</v>
      </c>
      <c r="BQ37" s="42">
        <v>29.192</v>
      </c>
      <c r="BR37" s="42">
        <v>29.918000000000003</v>
      </c>
      <c r="BS37" s="42">
        <v>30.631</v>
      </c>
      <c r="BT37" s="42">
        <v>31.330000000000002</v>
      </c>
      <c r="BU37" s="42">
        <v>32.015000000000001</v>
      </c>
      <c r="BV37" s="42">
        <v>32.684999999999995</v>
      </c>
      <c r="BW37" s="42">
        <v>33.339999999999996</v>
      </c>
      <c r="BX37" s="42">
        <v>33.977999999999994</v>
      </c>
      <c r="BY37" s="42">
        <v>34.599999999999994</v>
      </c>
      <c r="BZ37" s="42">
        <v>35.204000000000001</v>
      </c>
      <c r="CA37" s="42">
        <v>35.788999999999994</v>
      </c>
      <c r="CB37" s="42">
        <v>36.353999999999999</v>
      </c>
      <c r="CC37" s="42">
        <v>36.897999999999996</v>
      </c>
      <c r="CD37" s="42">
        <v>37.419999999999995</v>
      </c>
      <c r="CE37" s="42">
        <v>37.917999999999999</v>
      </c>
      <c r="CF37" s="42">
        <v>38.390999999999998</v>
      </c>
      <c r="CG37" s="42">
        <v>38.836999999999996</v>
      </c>
      <c r="CH37" s="42">
        <v>39.253999999999998</v>
      </c>
      <c r="CI37" s="42">
        <v>39.641999999999996</v>
      </c>
      <c r="CJ37" s="42">
        <v>39.997999999999998</v>
      </c>
      <c r="CK37" s="42">
        <v>40.320999999999998</v>
      </c>
      <c r="CL37" s="42">
        <v>40.61</v>
      </c>
      <c r="CM37" s="42">
        <v>40.864999999999995</v>
      </c>
      <c r="CN37" s="42">
        <v>41.085999999999999</v>
      </c>
      <c r="CO37" s="42">
        <v>41.272999999999996</v>
      </c>
      <c r="CP37" s="42">
        <v>41.427999999999997</v>
      </c>
      <c r="CQ37" s="42">
        <v>41.553999999999995</v>
      </c>
      <c r="CR37" s="42">
        <v>41.653999999999996</v>
      </c>
      <c r="CS37" s="42">
        <v>41.730999999999995</v>
      </c>
      <c r="CT37" s="42">
        <v>41.787999999999997</v>
      </c>
      <c r="CU37" s="42">
        <v>41.829000000000001</v>
      </c>
      <c r="CV37" s="42">
        <v>41.857999999999997</v>
      </c>
      <c r="CW37" s="42">
        <v>41.878</v>
      </c>
      <c r="CX37" s="42">
        <v>41.890999999999998</v>
      </c>
      <c r="CY37" s="42">
        <v>41.899000000000001</v>
      </c>
      <c r="CZ37" s="42">
        <v>41.903999999999996</v>
      </c>
      <c r="DA37" s="42">
        <v>41.906999999999996</v>
      </c>
      <c r="DB37" s="41"/>
      <c r="DC37" s="41"/>
      <c r="DD37" s="41"/>
    </row>
    <row r="38" spans="1:108"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v>
      </c>
      <c r="AN38" s="42">
        <v>2.9670000000000001</v>
      </c>
      <c r="AO38" s="42">
        <v>3.944</v>
      </c>
      <c r="AP38" s="42">
        <v>4.915</v>
      </c>
      <c r="AQ38" s="42">
        <v>5.88</v>
      </c>
      <c r="AR38" s="42">
        <v>6.8390000000000004</v>
      </c>
      <c r="AS38" s="42">
        <v>7.7920000000000007</v>
      </c>
      <c r="AT38" s="42">
        <v>8.738999999999999</v>
      </c>
      <c r="AU38" s="42">
        <v>9.6790000000000003</v>
      </c>
      <c r="AV38" s="42">
        <v>10.613</v>
      </c>
      <c r="AW38" s="42">
        <v>11.54</v>
      </c>
      <c r="AX38" s="42">
        <v>12.461</v>
      </c>
      <c r="AY38" s="42">
        <v>13.375</v>
      </c>
      <c r="AZ38" s="42">
        <v>14.282</v>
      </c>
      <c r="BA38" s="42">
        <v>15.180999999999999</v>
      </c>
      <c r="BB38" s="42">
        <v>16.073</v>
      </c>
      <c r="BC38" s="42">
        <v>16.957000000000001</v>
      </c>
      <c r="BD38" s="42">
        <v>17.833000000000002</v>
      </c>
      <c r="BE38" s="42">
        <v>18.701000000000001</v>
      </c>
      <c r="BF38" s="42">
        <v>19.561</v>
      </c>
      <c r="BG38" s="42">
        <v>20.412000000000003</v>
      </c>
      <c r="BH38" s="42">
        <v>21.254000000000001</v>
      </c>
      <c r="BI38" s="42">
        <v>22.086000000000002</v>
      </c>
      <c r="BJ38" s="42">
        <v>22.909000000000002</v>
      </c>
      <c r="BK38" s="42">
        <v>23.722000000000001</v>
      </c>
      <c r="BL38" s="42">
        <v>24.524000000000001</v>
      </c>
      <c r="BM38" s="42">
        <v>25.315000000000001</v>
      </c>
      <c r="BN38" s="42">
        <v>26.095000000000002</v>
      </c>
      <c r="BO38" s="42">
        <v>26.863</v>
      </c>
      <c r="BP38" s="42">
        <v>27.619</v>
      </c>
      <c r="BQ38" s="42">
        <v>28.362000000000002</v>
      </c>
      <c r="BR38" s="42">
        <v>29.092000000000002</v>
      </c>
      <c r="BS38" s="42">
        <v>29.809000000000001</v>
      </c>
      <c r="BT38" s="42">
        <v>30.512</v>
      </c>
      <c r="BU38" s="42">
        <v>31.201000000000001</v>
      </c>
      <c r="BV38" s="42">
        <v>31.875</v>
      </c>
      <c r="BW38" s="42">
        <v>32.532999999999994</v>
      </c>
      <c r="BX38" s="42">
        <v>33.174999999999997</v>
      </c>
      <c r="BY38" s="42">
        <v>33.799999999999997</v>
      </c>
      <c r="BZ38" s="42">
        <v>34.406999999999996</v>
      </c>
      <c r="CA38" s="42">
        <v>34.994999999999997</v>
      </c>
      <c r="CB38" s="42">
        <v>35.562999999999995</v>
      </c>
      <c r="CC38" s="42">
        <v>36.11</v>
      </c>
      <c r="CD38" s="42">
        <v>36.634999999999998</v>
      </c>
      <c r="CE38" s="42">
        <v>37.135999999999996</v>
      </c>
      <c r="CF38" s="42">
        <v>37.610999999999997</v>
      </c>
      <c r="CG38" s="42">
        <v>38.058999999999997</v>
      </c>
      <c r="CH38" s="42">
        <v>38.478999999999999</v>
      </c>
      <c r="CI38" s="42">
        <v>38.869</v>
      </c>
      <c r="CJ38" s="42">
        <v>39.226999999999997</v>
      </c>
      <c r="CK38" s="42">
        <v>39.552</v>
      </c>
      <c r="CL38" s="42">
        <v>39.842999999999996</v>
      </c>
      <c r="CM38" s="42">
        <v>40.099999999999994</v>
      </c>
      <c r="CN38" s="42">
        <v>40.321999999999996</v>
      </c>
      <c r="CO38" s="42">
        <v>40.51</v>
      </c>
      <c r="CP38" s="42">
        <v>40.665999999999997</v>
      </c>
      <c r="CQ38" s="42">
        <v>40.792999999999999</v>
      </c>
      <c r="CR38" s="42">
        <v>40.893000000000001</v>
      </c>
      <c r="CS38" s="42">
        <v>40.97</v>
      </c>
      <c r="CT38" s="42">
        <v>41.027000000000001</v>
      </c>
      <c r="CU38" s="42">
        <v>41.068999999999996</v>
      </c>
      <c r="CV38" s="42">
        <v>41.097999999999999</v>
      </c>
      <c r="CW38" s="42">
        <v>41.117999999999995</v>
      </c>
      <c r="CX38" s="42">
        <v>41.131</v>
      </c>
      <c r="CY38" s="42">
        <v>41.138999999999996</v>
      </c>
      <c r="CZ38" s="42">
        <v>41.143999999999998</v>
      </c>
      <c r="DA38" s="42">
        <v>41.146999999999998</v>
      </c>
      <c r="DB38" s="41"/>
      <c r="DC38" s="41"/>
      <c r="DD38" s="41"/>
    </row>
    <row r="39" spans="1:108"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v>
      </c>
      <c r="AO39" s="42">
        <v>2.9670000000000001</v>
      </c>
      <c r="AP39" s="42">
        <v>3.944</v>
      </c>
      <c r="AQ39" s="42">
        <v>4.915</v>
      </c>
      <c r="AR39" s="42">
        <v>5.88</v>
      </c>
      <c r="AS39" s="42">
        <v>6.8380000000000001</v>
      </c>
      <c r="AT39" s="42">
        <v>7.79</v>
      </c>
      <c r="AU39" s="42">
        <v>8.7359999999999989</v>
      </c>
      <c r="AV39" s="42">
        <v>9.6749999999999989</v>
      </c>
      <c r="AW39" s="42">
        <v>10.607999999999999</v>
      </c>
      <c r="AX39" s="42">
        <v>11.533999999999999</v>
      </c>
      <c r="AY39" s="42">
        <v>12.452999999999999</v>
      </c>
      <c r="AZ39" s="42">
        <v>13.365</v>
      </c>
      <c r="BA39" s="42">
        <v>14.27</v>
      </c>
      <c r="BB39" s="42">
        <v>15.167</v>
      </c>
      <c r="BC39" s="42">
        <v>16.056000000000001</v>
      </c>
      <c r="BD39" s="42">
        <v>16.937000000000001</v>
      </c>
      <c r="BE39" s="42">
        <v>17.810000000000002</v>
      </c>
      <c r="BF39" s="42">
        <v>18.675000000000001</v>
      </c>
      <c r="BG39" s="42">
        <v>19.531000000000002</v>
      </c>
      <c r="BH39" s="42">
        <v>20.378</v>
      </c>
      <c r="BI39" s="42">
        <v>21.215</v>
      </c>
      <c r="BJ39" s="42">
        <v>22.043000000000003</v>
      </c>
      <c r="BK39" s="42">
        <v>22.860000000000003</v>
      </c>
      <c r="BL39" s="42">
        <v>23.667000000000002</v>
      </c>
      <c r="BM39" s="42">
        <v>24.463000000000001</v>
      </c>
      <c r="BN39" s="42">
        <v>25.247</v>
      </c>
      <c r="BO39" s="42">
        <v>26.019000000000002</v>
      </c>
      <c r="BP39" s="42">
        <v>26.779</v>
      </c>
      <c r="BQ39" s="42">
        <v>27.526</v>
      </c>
      <c r="BR39" s="42">
        <v>28.26</v>
      </c>
      <c r="BS39" s="42">
        <v>28.981000000000002</v>
      </c>
      <c r="BT39" s="42">
        <v>29.688000000000002</v>
      </c>
      <c r="BU39" s="42">
        <v>30.381</v>
      </c>
      <c r="BV39" s="42">
        <v>31.059000000000001</v>
      </c>
      <c r="BW39" s="42">
        <v>31.721</v>
      </c>
      <c r="BX39" s="42">
        <v>32.366999999999997</v>
      </c>
      <c r="BY39" s="42">
        <v>32.995999999999995</v>
      </c>
      <c r="BZ39" s="42">
        <v>33.606999999999999</v>
      </c>
      <c r="CA39" s="42">
        <v>34.198999999999998</v>
      </c>
      <c r="CB39" s="42">
        <v>34.771000000000001</v>
      </c>
      <c r="CC39" s="42">
        <v>35.320999999999998</v>
      </c>
      <c r="CD39" s="42">
        <v>35.848999999999997</v>
      </c>
      <c r="CE39" s="42">
        <v>36.352999999999994</v>
      </c>
      <c r="CF39" s="42">
        <v>36.830999999999996</v>
      </c>
      <c r="CG39" s="42">
        <v>37.281999999999996</v>
      </c>
      <c r="CH39" s="42">
        <v>37.704000000000001</v>
      </c>
      <c r="CI39" s="42">
        <v>38.095999999999997</v>
      </c>
      <c r="CJ39" s="42">
        <v>38.455999999999996</v>
      </c>
      <c r="CK39" s="42">
        <v>38.782999999999994</v>
      </c>
      <c r="CL39" s="42">
        <v>39.076000000000001</v>
      </c>
      <c r="CM39" s="42">
        <v>39.333999999999996</v>
      </c>
      <c r="CN39" s="42">
        <v>39.558</v>
      </c>
      <c r="CO39" s="42">
        <v>39.747999999999998</v>
      </c>
      <c r="CP39" s="42">
        <v>39.905000000000001</v>
      </c>
      <c r="CQ39" s="42">
        <v>40.032999999999994</v>
      </c>
      <c r="CR39" s="42">
        <v>40.134</v>
      </c>
      <c r="CS39" s="42">
        <v>40.210999999999999</v>
      </c>
      <c r="CT39" s="42">
        <v>40.268999999999998</v>
      </c>
      <c r="CU39" s="42">
        <v>40.311</v>
      </c>
      <c r="CV39" s="42">
        <v>40.339999999999996</v>
      </c>
      <c r="CW39" s="42">
        <v>40.36</v>
      </c>
      <c r="CX39" s="42">
        <v>40.372999999999998</v>
      </c>
      <c r="CY39" s="42">
        <v>40.381</v>
      </c>
      <c r="CZ39" s="42">
        <v>40.385999999999996</v>
      </c>
      <c r="DA39" s="42">
        <v>40.388999999999996</v>
      </c>
      <c r="DB39" s="41"/>
      <c r="DC39" s="41"/>
      <c r="DD39" s="41"/>
    </row>
    <row r="40" spans="1:108"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v>
      </c>
      <c r="AP40" s="42">
        <v>2.9670000000000001</v>
      </c>
      <c r="AQ40" s="42">
        <v>3.944</v>
      </c>
      <c r="AR40" s="42">
        <v>4.9140000000000006</v>
      </c>
      <c r="AS40" s="42">
        <v>5.8780000000000001</v>
      </c>
      <c r="AT40" s="42">
        <v>6.8360000000000003</v>
      </c>
      <c r="AU40" s="42">
        <v>7.7869999999999999</v>
      </c>
      <c r="AV40" s="42">
        <v>8.7319999999999993</v>
      </c>
      <c r="AW40" s="42">
        <v>9.67</v>
      </c>
      <c r="AX40" s="42">
        <v>10.600999999999999</v>
      </c>
      <c r="AY40" s="42">
        <v>11.524999999999999</v>
      </c>
      <c r="AZ40" s="42">
        <v>12.442</v>
      </c>
      <c r="BA40" s="42">
        <v>13.352</v>
      </c>
      <c r="BB40" s="42">
        <v>14.254</v>
      </c>
      <c r="BC40" s="42">
        <v>15.148</v>
      </c>
      <c r="BD40" s="42">
        <v>16.034000000000002</v>
      </c>
      <c r="BE40" s="42">
        <v>16.912000000000003</v>
      </c>
      <c r="BF40" s="42">
        <v>17.782</v>
      </c>
      <c r="BG40" s="42">
        <v>18.643000000000001</v>
      </c>
      <c r="BH40" s="42">
        <v>19.495000000000001</v>
      </c>
      <c r="BI40" s="42">
        <v>20.337</v>
      </c>
      <c r="BJ40" s="42">
        <v>21.169</v>
      </c>
      <c r="BK40" s="42">
        <v>21.991</v>
      </c>
      <c r="BL40" s="42">
        <v>22.802</v>
      </c>
      <c r="BM40" s="42">
        <v>23.602</v>
      </c>
      <c r="BN40" s="42">
        <v>24.391000000000002</v>
      </c>
      <c r="BO40" s="42">
        <v>25.168000000000003</v>
      </c>
      <c r="BP40" s="42">
        <v>25.932000000000002</v>
      </c>
      <c r="BQ40" s="42">
        <v>26.684000000000001</v>
      </c>
      <c r="BR40" s="42">
        <v>27.423000000000002</v>
      </c>
      <c r="BS40" s="42">
        <v>28.148</v>
      </c>
      <c r="BT40" s="42">
        <v>28.859000000000002</v>
      </c>
      <c r="BU40" s="42">
        <v>29.556000000000001</v>
      </c>
      <c r="BV40" s="42">
        <v>30.238</v>
      </c>
      <c r="BW40" s="42">
        <v>30.904</v>
      </c>
      <c r="BX40" s="42">
        <v>31.554000000000002</v>
      </c>
      <c r="BY40" s="42">
        <v>32.186</v>
      </c>
      <c r="BZ40" s="42">
        <v>32.799999999999997</v>
      </c>
      <c r="CA40" s="42">
        <v>33.394999999999996</v>
      </c>
      <c r="CB40" s="42">
        <v>33.97</v>
      </c>
      <c r="CC40" s="42">
        <v>34.522999999999996</v>
      </c>
      <c r="CD40" s="42">
        <v>35.053999999999995</v>
      </c>
      <c r="CE40" s="42">
        <v>35.561</v>
      </c>
      <c r="CF40" s="42">
        <v>36.041999999999994</v>
      </c>
      <c r="CG40" s="42">
        <v>36.495999999999995</v>
      </c>
      <c r="CH40" s="42">
        <v>36.920999999999999</v>
      </c>
      <c r="CI40" s="42">
        <v>37.314999999999998</v>
      </c>
      <c r="CJ40" s="42">
        <v>37.677</v>
      </c>
      <c r="CK40" s="42">
        <v>38.006</v>
      </c>
      <c r="CL40" s="42">
        <v>38.299999999999997</v>
      </c>
      <c r="CM40" s="42">
        <v>38.559999999999995</v>
      </c>
      <c r="CN40" s="42">
        <v>38.784999999999997</v>
      </c>
      <c r="CO40" s="42">
        <v>38.975999999999999</v>
      </c>
      <c r="CP40" s="42">
        <v>39.134</v>
      </c>
      <c r="CQ40" s="42">
        <v>39.262</v>
      </c>
      <c r="CR40" s="42">
        <v>39.363</v>
      </c>
      <c r="CS40" s="42">
        <v>39.440999999999995</v>
      </c>
      <c r="CT40" s="42">
        <v>39.498999999999995</v>
      </c>
      <c r="CU40" s="42">
        <v>39.540999999999997</v>
      </c>
      <c r="CV40" s="42">
        <v>39.57</v>
      </c>
      <c r="CW40" s="42">
        <v>39.589999999999996</v>
      </c>
      <c r="CX40" s="42">
        <v>39.602999999999994</v>
      </c>
      <c r="CY40" s="42">
        <v>39.610999999999997</v>
      </c>
      <c r="CZ40" s="42">
        <v>39.616</v>
      </c>
      <c r="DA40" s="42">
        <v>39.619</v>
      </c>
      <c r="DB40" s="41"/>
      <c r="DC40" s="41"/>
      <c r="DD40" s="41"/>
    </row>
    <row r="41" spans="1:108"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v>
      </c>
      <c r="AQ41" s="42">
        <v>2.964</v>
      </c>
      <c r="AR41" s="42">
        <v>3.94</v>
      </c>
      <c r="AS41" s="42">
        <v>4.91</v>
      </c>
      <c r="AT41" s="42">
        <v>5.8740000000000006</v>
      </c>
      <c r="AU41" s="42">
        <v>6.8310000000000004</v>
      </c>
      <c r="AV41" s="42">
        <v>7.782</v>
      </c>
      <c r="AW41" s="42">
        <v>8.7259999999999991</v>
      </c>
      <c r="AX41" s="42">
        <v>9.6630000000000003</v>
      </c>
      <c r="AY41" s="42">
        <v>10.593</v>
      </c>
      <c r="AZ41" s="42">
        <v>11.516</v>
      </c>
      <c r="BA41" s="42">
        <v>12.430999999999999</v>
      </c>
      <c r="BB41" s="42">
        <v>13.338999999999999</v>
      </c>
      <c r="BC41" s="42">
        <v>14.238999999999999</v>
      </c>
      <c r="BD41" s="42">
        <v>15.131</v>
      </c>
      <c r="BE41" s="42">
        <v>16.014000000000003</v>
      </c>
      <c r="BF41" s="42">
        <v>16.889000000000003</v>
      </c>
      <c r="BG41" s="42">
        <v>17.755000000000003</v>
      </c>
      <c r="BH41" s="42">
        <v>18.612000000000002</v>
      </c>
      <c r="BI41" s="42">
        <v>19.459</v>
      </c>
      <c r="BJ41" s="42">
        <v>20.296000000000003</v>
      </c>
      <c r="BK41" s="42">
        <v>21.123000000000001</v>
      </c>
      <c r="BL41" s="42">
        <v>21.939</v>
      </c>
      <c r="BM41" s="42">
        <v>22.744</v>
      </c>
      <c r="BN41" s="42">
        <v>23.538</v>
      </c>
      <c r="BO41" s="42">
        <v>24.32</v>
      </c>
      <c r="BP41" s="42">
        <v>25.089000000000002</v>
      </c>
      <c r="BQ41" s="42">
        <v>25.845000000000002</v>
      </c>
      <c r="BR41" s="42">
        <v>26.588000000000001</v>
      </c>
      <c r="BS41" s="42">
        <v>27.318000000000001</v>
      </c>
      <c r="BT41" s="42">
        <v>28.033000000000001</v>
      </c>
      <c r="BU41" s="42">
        <v>28.734000000000002</v>
      </c>
      <c r="BV41" s="42">
        <v>29.42</v>
      </c>
      <c r="BW41" s="42">
        <v>30.09</v>
      </c>
      <c r="BX41" s="42">
        <v>30.744</v>
      </c>
      <c r="BY41" s="42">
        <v>31.380000000000003</v>
      </c>
      <c r="BZ41" s="42">
        <v>31.998000000000001</v>
      </c>
      <c r="CA41" s="42">
        <v>32.596999999999994</v>
      </c>
      <c r="CB41" s="42">
        <v>33.174999999999997</v>
      </c>
      <c r="CC41" s="42">
        <v>33.731999999999999</v>
      </c>
      <c r="CD41" s="42">
        <v>34.265999999999998</v>
      </c>
      <c r="CE41" s="42">
        <v>34.775999999999996</v>
      </c>
      <c r="CF41" s="42">
        <v>35.26</v>
      </c>
      <c r="CG41" s="42">
        <v>35.716000000000001</v>
      </c>
      <c r="CH41" s="42">
        <v>36.143000000000001</v>
      </c>
      <c r="CI41" s="42">
        <v>36.54</v>
      </c>
      <c r="CJ41" s="42">
        <v>36.903999999999996</v>
      </c>
      <c r="CK41" s="42">
        <v>37.234999999999999</v>
      </c>
      <c r="CL41" s="42">
        <v>37.530999999999999</v>
      </c>
      <c r="CM41" s="42">
        <v>37.791999999999994</v>
      </c>
      <c r="CN41" s="42">
        <v>38.018000000000001</v>
      </c>
      <c r="CO41" s="42">
        <v>38.21</v>
      </c>
      <c r="CP41" s="42">
        <v>38.369</v>
      </c>
      <c r="CQ41" s="42">
        <v>38.497999999999998</v>
      </c>
      <c r="CR41" s="42">
        <v>38.599999999999994</v>
      </c>
      <c r="CS41" s="42">
        <v>38.677999999999997</v>
      </c>
      <c r="CT41" s="42">
        <v>38.735999999999997</v>
      </c>
      <c r="CU41" s="42">
        <v>38.777999999999999</v>
      </c>
      <c r="CV41" s="42">
        <v>38.808</v>
      </c>
      <c r="CW41" s="42">
        <v>38.827999999999996</v>
      </c>
      <c r="CX41" s="42">
        <v>38.841000000000001</v>
      </c>
      <c r="CY41" s="42">
        <v>38.849999999999994</v>
      </c>
      <c r="CZ41" s="42">
        <v>38.854999999999997</v>
      </c>
      <c r="DA41" s="42">
        <v>38.857999999999997</v>
      </c>
      <c r="DB41" s="41"/>
      <c r="DC41" s="41"/>
      <c r="DD41" s="41"/>
    </row>
    <row r="42" spans="1:108"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v>
      </c>
      <c r="AR42" s="42">
        <v>2.964</v>
      </c>
      <c r="AS42" s="42">
        <v>3.94</v>
      </c>
      <c r="AT42" s="42">
        <v>4.9090000000000007</v>
      </c>
      <c r="AU42" s="42">
        <v>5.8720000000000008</v>
      </c>
      <c r="AV42" s="42">
        <v>6.8280000000000003</v>
      </c>
      <c r="AW42" s="42">
        <v>7.7780000000000005</v>
      </c>
      <c r="AX42" s="42">
        <v>8.7210000000000001</v>
      </c>
      <c r="AY42" s="42">
        <v>9.657</v>
      </c>
      <c r="AZ42" s="42">
        <v>10.584999999999999</v>
      </c>
      <c r="BA42" s="42">
        <v>11.506</v>
      </c>
      <c r="BB42" s="42">
        <v>12.418999999999999</v>
      </c>
      <c r="BC42" s="42">
        <v>13.324</v>
      </c>
      <c r="BD42" s="42">
        <v>14.221</v>
      </c>
      <c r="BE42" s="42">
        <v>15.11</v>
      </c>
      <c r="BF42" s="42">
        <v>15.99</v>
      </c>
      <c r="BG42" s="42">
        <v>16.861000000000001</v>
      </c>
      <c r="BH42" s="42">
        <v>17.723000000000003</v>
      </c>
      <c r="BI42" s="42">
        <v>18.575000000000003</v>
      </c>
      <c r="BJ42" s="42">
        <v>19.417000000000002</v>
      </c>
      <c r="BK42" s="42">
        <v>20.249000000000002</v>
      </c>
      <c r="BL42" s="42">
        <v>21.07</v>
      </c>
      <c r="BM42" s="42">
        <v>21.880000000000003</v>
      </c>
      <c r="BN42" s="42">
        <v>22.678000000000001</v>
      </c>
      <c r="BO42" s="42">
        <v>23.464000000000002</v>
      </c>
      <c r="BP42" s="42">
        <v>24.238</v>
      </c>
      <c r="BQ42" s="42">
        <v>24.999000000000002</v>
      </c>
      <c r="BR42" s="42">
        <v>25.747</v>
      </c>
      <c r="BS42" s="42">
        <v>26.481000000000002</v>
      </c>
      <c r="BT42" s="42">
        <v>27.201000000000001</v>
      </c>
      <c r="BU42" s="42">
        <v>27.906000000000002</v>
      </c>
      <c r="BV42" s="42">
        <v>28.596</v>
      </c>
      <c r="BW42" s="42">
        <v>29.27</v>
      </c>
      <c r="BX42" s="42">
        <v>29.927</v>
      </c>
      <c r="BY42" s="42">
        <v>30.567</v>
      </c>
      <c r="BZ42" s="42">
        <v>31.189</v>
      </c>
      <c r="CA42" s="42">
        <v>31.791</v>
      </c>
      <c r="CB42" s="42">
        <v>32.372999999999998</v>
      </c>
      <c r="CC42" s="42">
        <v>32.933</v>
      </c>
      <c r="CD42" s="42">
        <v>33.47</v>
      </c>
      <c r="CE42" s="42">
        <v>33.982999999999997</v>
      </c>
      <c r="CF42" s="42">
        <v>34.47</v>
      </c>
      <c r="CG42" s="42">
        <v>34.928999999999995</v>
      </c>
      <c r="CH42" s="42">
        <v>35.358999999999995</v>
      </c>
      <c r="CI42" s="42">
        <v>35.757999999999996</v>
      </c>
      <c r="CJ42" s="42">
        <v>36.125</v>
      </c>
      <c r="CK42" s="42">
        <v>36.457999999999998</v>
      </c>
      <c r="CL42" s="42">
        <v>36.756</v>
      </c>
      <c r="CM42" s="42">
        <v>37.018999999999998</v>
      </c>
      <c r="CN42" s="42">
        <v>37.247</v>
      </c>
      <c r="CO42" s="42">
        <v>37.44</v>
      </c>
      <c r="CP42" s="42">
        <v>37.599999999999994</v>
      </c>
      <c r="CQ42" s="42">
        <v>37.729999999999997</v>
      </c>
      <c r="CR42" s="42">
        <v>37.832000000000001</v>
      </c>
      <c r="CS42" s="42">
        <v>37.910999999999994</v>
      </c>
      <c r="CT42" s="42">
        <v>37.97</v>
      </c>
      <c r="CU42" s="42">
        <v>38.012</v>
      </c>
      <c r="CV42" s="42">
        <v>38.041999999999994</v>
      </c>
      <c r="CW42" s="42">
        <v>38.061999999999998</v>
      </c>
      <c r="CX42" s="42">
        <v>38.074999999999996</v>
      </c>
      <c r="CY42" s="42">
        <v>38.083999999999996</v>
      </c>
      <c r="CZ42" s="42">
        <v>38.088999999999999</v>
      </c>
      <c r="DA42" s="42">
        <v>38.091999999999999</v>
      </c>
      <c r="DB42" s="41"/>
      <c r="DC42" s="41"/>
      <c r="DD42" s="41"/>
    </row>
    <row r="43" spans="1:108"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1.982</v>
      </c>
      <c r="AS43" s="42">
        <v>2.964</v>
      </c>
      <c r="AT43" s="42">
        <v>3.9390000000000001</v>
      </c>
      <c r="AU43" s="42">
        <v>4.9080000000000004</v>
      </c>
      <c r="AV43" s="42">
        <v>5.87</v>
      </c>
      <c r="AW43" s="42">
        <v>6.8250000000000002</v>
      </c>
      <c r="AX43" s="42">
        <v>7.7730000000000006</v>
      </c>
      <c r="AY43" s="42">
        <v>8.7139999999999986</v>
      </c>
      <c r="AZ43" s="42">
        <v>9.6479999999999997</v>
      </c>
      <c r="BA43" s="42">
        <v>10.574</v>
      </c>
      <c r="BB43" s="42">
        <v>11.493</v>
      </c>
      <c r="BC43" s="42">
        <v>12.404</v>
      </c>
      <c r="BD43" s="42">
        <v>13.306999999999999</v>
      </c>
      <c r="BE43" s="42">
        <v>14.200999999999999</v>
      </c>
      <c r="BF43" s="42">
        <v>15.086</v>
      </c>
      <c r="BG43" s="42">
        <v>15.962</v>
      </c>
      <c r="BH43" s="42">
        <v>16.829000000000001</v>
      </c>
      <c r="BI43" s="42">
        <v>17.687000000000001</v>
      </c>
      <c r="BJ43" s="42">
        <v>18.535</v>
      </c>
      <c r="BK43" s="42">
        <v>19.372</v>
      </c>
      <c r="BL43" s="42">
        <v>20.198</v>
      </c>
      <c r="BM43" s="42">
        <v>21.013000000000002</v>
      </c>
      <c r="BN43" s="42">
        <v>21.816000000000003</v>
      </c>
      <c r="BO43" s="42">
        <v>22.607000000000003</v>
      </c>
      <c r="BP43" s="42">
        <v>23.385000000000002</v>
      </c>
      <c r="BQ43" s="42">
        <v>24.151</v>
      </c>
      <c r="BR43" s="42">
        <v>24.903000000000002</v>
      </c>
      <c r="BS43" s="42">
        <v>25.641000000000002</v>
      </c>
      <c r="BT43" s="42">
        <v>26.365000000000002</v>
      </c>
      <c r="BU43" s="42">
        <v>27.074000000000002</v>
      </c>
      <c r="BV43" s="42">
        <v>27.768000000000001</v>
      </c>
      <c r="BW43" s="42">
        <v>28.446000000000002</v>
      </c>
      <c r="BX43" s="42">
        <v>29.108000000000001</v>
      </c>
      <c r="BY43" s="42">
        <v>29.752000000000002</v>
      </c>
      <c r="BZ43" s="42">
        <v>30.377000000000002</v>
      </c>
      <c r="CA43" s="42">
        <v>30.983000000000001</v>
      </c>
      <c r="CB43" s="42">
        <v>31.568000000000001</v>
      </c>
      <c r="CC43" s="42">
        <v>32.131999999999998</v>
      </c>
      <c r="CD43" s="42">
        <v>32.671999999999997</v>
      </c>
      <c r="CE43" s="42">
        <v>33.187999999999995</v>
      </c>
      <c r="CF43" s="42">
        <v>33.677999999999997</v>
      </c>
      <c r="CG43" s="42">
        <v>34.14</v>
      </c>
      <c r="CH43" s="42">
        <v>34.571999999999996</v>
      </c>
      <c r="CI43" s="42">
        <v>34.972999999999999</v>
      </c>
      <c r="CJ43" s="42">
        <v>35.341999999999999</v>
      </c>
      <c r="CK43" s="42">
        <v>35.677</v>
      </c>
      <c r="CL43" s="42">
        <v>35.976999999999997</v>
      </c>
      <c r="CM43" s="42">
        <v>36.241</v>
      </c>
      <c r="CN43" s="42">
        <v>36.47</v>
      </c>
      <c r="CO43" s="42">
        <v>36.663999999999994</v>
      </c>
      <c r="CP43" s="42">
        <v>36.824999999999996</v>
      </c>
      <c r="CQ43" s="42">
        <v>36.955999999999996</v>
      </c>
      <c r="CR43" s="42">
        <v>37.058999999999997</v>
      </c>
      <c r="CS43" s="42">
        <v>37.137999999999998</v>
      </c>
      <c r="CT43" s="42">
        <v>37.196999999999996</v>
      </c>
      <c r="CU43" s="42">
        <v>37.239999999999995</v>
      </c>
      <c r="CV43" s="42">
        <v>37.269999999999996</v>
      </c>
      <c r="CW43" s="42">
        <v>37.290999999999997</v>
      </c>
      <c r="CX43" s="42">
        <v>37.303999999999995</v>
      </c>
      <c r="CY43" s="42">
        <v>37.312999999999995</v>
      </c>
      <c r="CZ43" s="42">
        <v>37.317999999999998</v>
      </c>
      <c r="DA43" s="42">
        <v>37.320999999999998</v>
      </c>
      <c r="DB43" s="41"/>
      <c r="DC43" s="41"/>
      <c r="DD43" s="41"/>
    </row>
    <row r="44" spans="1:108"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1.982</v>
      </c>
      <c r="AT44" s="42">
        <v>2.9630000000000001</v>
      </c>
      <c r="AU44" s="42">
        <v>3.9379999999999997</v>
      </c>
      <c r="AV44" s="42">
        <v>4.9060000000000006</v>
      </c>
      <c r="AW44" s="42">
        <v>5.867</v>
      </c>
      <c r="AX44" s="42">
        <v>6.8210000000000006</v>
      </c>
      <c r="AY44" s="42">
        <v>7.7680000000000007</v>
      </c>
      <c r="AZ44" s="42">
        <v>8.7080000000000002</v>
      </c>
      <c r="BA44" s="42">
        <v>9.6399999999999988</v>
      </c>
      <c r="BB44" s="42">
        <v>10.564</v>
      </c>
      <c r="BC44" s="42">
        <v>11.479999999999999</v>
      </c>
      <c r="BD44" s="42">
        <v>12.388</v>
      </c>
      <c r="BE44" s="42">
        <v>13.288</v>
      </c>
      <c r="BF44" s="42">
        <v>14.179</v>
      </c>
      <c r="BG44" s="42">
        <v>15.061</v>
      </c>
      <c r="BH44" s="42">
        <v>15.933999999999999</v>
      </c>
      <c r="BI44" s="42">
        <v>16.797000000000001</v>
      </c>
      <c r="BJ44" s="42">
        <v>17.650000000000002</v>
      </c>
      <c r="BK44" s="42">
        <v>18.492000000000001</v>
      </c>
      <c r="BL44" s="42">
        <v>19.323</v>
      </c>
      <c r="BM44" s="42">
        <v>20.143000000000001</v>
      </c>
      <c r="BN44" s="42">
        <v>20.951000000000001</v>
      </c>
      <c r="BO44" s="42">
        <v>21.747</v>
      </c>
      <c r="BP44" s="42">
        <v>22.53</v>
      </c>
      <c r="BQ44" s="42">
        <v>23.3</v>
      </c>
      <c r="BR44" s="42">
        <v>24.057000000000002</v>
      </c>
      <c r="BS44" s="42">
        <v>24.8</v>
      </c>
      <c r="BT44" s="42">
        <v>25.529</v>
      </c>
      <c r="BU44" s="42">
        <v>26.243000000000002</v>
      </c>
      <c r="BV44" s="42">
        <v>26.941000000000003</v>
      </c>
      <c r="BW44" s="42">
        <v>27.623000000000001</v>
      </c>
      <c r="BX44" s="42">
        <v>28.289000000000001</v>
      </c>
      <c r="BY44" s="42">
        <v>28.937000000000001</v>
      </c>
      <c r="BZ44" s="42">
        <v>29.566000000000003</v>
      </c>
      <c r="CA44" s="42">
        <v>30.176000000000002</v>
      </c>
      <c r="CB44" s="42">
        <v>30.765000000000001</v>
      </c>
      <c r="CC44" s="42">
        <v>31.332000000000001</v>
      </c>
      <c r="CD44" s="42">
        <v>31.876000000000001</v>
      </c>
      <c r="CE44" s="42">
        <v>32.394999999999996</v>
      </c>
      <c r="CF44" s="42">
        <v>32.887999999999998</v>
      </c>
      <c r="CG44" s="42">
        <v>33.352999999999994</v>
      </c>
      <c r="CH44" s="42">
        <v>33.787999999999997</v>
      </c>
      <c r="CI44" s="42">
        <v>34.192</v>
      </c>
      <c r="CJ44" s="42">
        <v>34.562999999999995</v>
      </c>
      <c r="CK44" s="42">
        <v>34.9</v>
      </c>
      <c r="CL44" s="42">
        <v>35.201999999999998</v>
      </c>
      <c r="CM44" s="42">
        <v>35.467999999999996</v>
      </c>
      <c r="CN44" s="42">
        <v>35.698</v>
      </c>
      <c r="CO44" s="42">
        <v>35.893000000000001</v>
      </c>
      <c r="CP44" s="42">
        <v>36.055</v>
      </c>
      <c r="CQ44" s="42">
        <v>36.186</v>
      </c>
      <c r="CR44" s="42">
        <v>36.29</v>
      </c>
      <c r="CS44" s="42">
        <v>36.369999999999997</v>
      </c>
      <c r="CT44" s="42">
        <v>36.428999999999995</v>
      </c>
      <c r="CU44" s="42">
        <v>36.471999999999994</v>
      </c>
      <c r="CV44" s="42">
        <v>36.501999999999995</v>
      </c>
      <c r="CW44" s="42">
        <v>36.522999999999996</v>
      </c>
      <c r="CX44" s="42">
        <v>36.536999999999999</v>
      </c>
      <c r="CY44" s="42">
        <v>36.545999999999999</v>
      </c>
      <c r="CZ44" s="42">
        <v>36.550999999999995</v>
      </c>
      <c r="DA44" s="42">
        <v>36.553999999999995</v>
      </c>
      <c r="DB44" s="41"/>
      <c r="DC44" s="41"/>
      <c r="DD44" s="41"/>
    </row>
    <row r="45" spans="1:108"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1.982</v>
      </c>
      <c r="AU45" s="42">
        <v>2.9630000000000001</v>
      </c>
      <c r="AV45" s="42">
        <v>3.9369999999999998</v>
      </c>
      <c r="AW45" s="42">
        <v>4.9039999999999999</v>
      </c>
      <c r="AX45" s="42">
        <v>5.8640000000000008</v>
      </c>
      <c r="AY45" s="42">
        <v>6.8170000000000002</v>
      </c>
      <c r="AZ45" s="42">
        <v>7.7629999999999999</v>
      </c>
      <c r="BA45" s="42">
        <v>8.7009999999999987</v>
      </c>
      <c r="BB45" s="42">
        <v>9.6310000000000002</v>
      </c>
      <c r="BC45" s="42">
        <v>10.552999999999999</v>
      </c>
      <c r="BD45" s="42">
        <v>11.466999999999999</v>
      </c>
      <c r="BE45" s="42">
        <v>12.372</v>
      </c>
      <c r="BF45" s="42">
        <v>13.269</v>
      </c>
      <c r="BG45" s="42">
        <v>14.157</v>
      </c>
      <c r="BH45" s="42">
        <v>15.035</v>
      </c>
      <c r="BI45" s="42">
        <v>15.902999999999999</v>
      </c>
      <c r="BJ45" s="42">
        <v>16.761000000000003</v>
      </c>
      <c r="BK45" s="42">
        <v>17.609000000000002</v>
      </c>
      <c r="BL45" s="42">
        <v>18.446000000000002</v>
      </c>
      <c r="BM45" s="42">
        <v>19.271000000000001</v>
      </c>
      <c r="BN45" s="42">
        <v>20.084</v>
      </c>
      <c r="BO45" s="42">
        <v>20.885000000000002</v>
      </c>
      <c r="BP45" s="42">
        <v>21.673000000000002</v>
      </c>
      <c r="BQ45" s="42">
        <v>22.448</v>
      </c>
      <c r="BR45" s="42">
        <v>23.21</v>
      </c>
      <c r="BS45" s="42">
        <v>23.958000000000002</v>
      </c>
      <c r="BT45" s="42">
        <v>24.691000000000003</v>
      </c>
      <c r="BU45" s="42">
        <v>25.409000000000002</v>
      </c>
      <c r="BV45" s="42">
        <v>26.112000000000002</v>
      </c>
      <c r="BW45" s="42">
        <v>26.798999999999999</v>
      </c>
      <c r="BX45" s="42">
        <v>27.469000000000001</v>
      </c>
      <c r="BY45" s="42">
        <v>28.121000000000002</v>
      </c>
      <c r="BZ45" s="42">
        <v>28.754000000000001</v>
      </c>
      <c r="CA45" s="42">
        <v>29.368000000000002</v>
      </c>
      <c r="CB45" s="42">
        <v>29.961000000000002</v>
      </c>
      <c r="CC45" s="42">
        <v>30.532</v>
      </c>
      <c r="CD45" s="42">
        <v>31.079000000000001</v>
      </c>
      <c r="CE45" s="42">
        <v>31.601000000000003</v>
      </c>
      <c r="CF45" s="42">
        <v>32.096999999999994</v>
      </c>
      <c r="CG45" s="42">
        <v>32.564999999999998</v>
      </c>
      <c r="CH45" s="42">
        <v>33.003</v>
      </c>
      <c r="CI45" s="42">
        <v>33.409999999999997</v>
      </c>
      <c r="CJ45" s="42">
        <v>33.783999999999999</v>
      </c>
      <c r="CK45" s="42">
        <v>34.122999999999998</v>
      </c>
      <c r="CL45" s="42">
        <v>34.427</v>
      </c>
      <c r="CM45" s="42">
        <v>34.695</v>
      </c>
      <c r="CN45" s="42">
        <v>34.927</v>
      </c>
      <c r="CO45" s="42">
        <v>35.123999999999995</v>
      </c>
      <c r="CP45" s="42">
        <v>35.286999999999999</v>
      </c>
      <c r="CQ45" s="42">
        <v>35.418999999999997</v>
      </c>
      <c r="CR45" s="42">
        <v>35.522999999999996</v>
      </c>
      <c r="CS45" s="42">
        <v>35.602999999999994</v>
      </c>
      <c r="CT45" s="42">
        <v>35.662999999999997</v>
      </c>
      <c r="CU45" s="42">
        <v>35.705999999999996</v>
      </c>
      <c r="CV45" s="42">
        <v>35.735999999999997</v>
      </c>
      <c r="CW45" s="42">
        <v>35.756999999999998</v>
      </c>
      <c r="CX45" s="42">
        <v>35.771000000000001</v>
      </c>
      <c r="CY45" s="42">
        <v>35.78</v>
      </c>
      <c r="CZ45" s="42">
        <v>35.785999999999994</v>
      </c>
      <c r="DA45" s="42">
        <v>35.788999999999994</v>
      </c>
      <c r="DB45" s="41"/>
      <c r="DC45" s="41"/>
      <c r="DD45" s="41"/>
    </row>
    <row r="46" spans="1:108"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1.9809999999999999</v>
      </c>
      <c r="AV46" s="42">
        <v>2.9619999999999997</v>
      </c>
      <c r="AW46" s="42">
        <v>3.9359999999999999</v>
      </c>
      <c r="AX46" s="42">
        <v>4.9030000000000005</v>
      </c>
      <c r="AY46" s="42">
        <v>5.8620000000000001</v>
      </c>
      <c r="AZ46" s="42">
        <v>6.8140000000000001</v>
      </c>
      <c r="BA46" s="42">
        <v>7.758</v>
      </c>
      <c r="BB46" s="42">
        <v>8.6939999999999991</v>
      </c>
      <c r="BC46" s="42">
        <v>9.6219999999999999</v>
      </c>
      <c r="BD46" s="42">
        <v>10.542</v>
      </c>
      <c r="BE46" s="42">
        <v>11.452999999999999</v>
      </c>
      <c r="BF46" s="42">
        <v>12.354999999999999</v>
      </c>
      <c r="BG46" s="42">
        <v>13.247999999999999</v>
      </c>
      <c r="BH46" s="42">
        <v>14.132</v>
      </c>
      <c r="BI46" s="42">
        <v>15.006</v>
      </c>
      <c r="BJ46" s="42">
        <v>15.87</v>
      </c>
      <c r="BK46" s="42">
        <v>16.723000000000003</v>
      </c>
      <c r="BL46" s="42">
        <v>17.565000000000001</v>
      </c>
      <c r="BM46" s="42">
        <v>18.396000000000001</v>
      </c>
      <c r="BN46" s="42">
        <v>19.215</v>
      </c>
      <c r="BO46" s="42">
        <v>20.021000000000001</v>
      </c>
      <c r="BP46" s="42">
        <v>20.814</v>
      </c>
      <c r="BQ46" s="42">
        <v>21.594000000000001</v>
      </c>
      <c r="BR46" s="42">
        <v>22.361000000000001</v>
      </c>
      <c r="BS46" s="42">
        <v>23.114000000000001</v>
      </c>
      <c r="BT46" s="42">
        <v>23.852</v>
      </c>
      <c r="BU46" s="42">
        <v>24.575000000000003</v>
      </c>
      <c r="BV46" s="42">
        <v>25.282</v>
      </c>
      <c r="BW46" s="42">
        <v>25.973000000000003</v>
      </c>
      <c r="BX46" s="42">
        <v>26.647000000000002</v>
      </c>
      <c r="BY46" s="42">
        <v>27.303000000000001</v>
      </c>
      <c r="BZ46" s="42">
        <v>27.94</v>
      </c>
      <c r="CA46" s="42">
        <v>28.557000000000002</v>
      </c>
      <c r="CB46" s="42">
        <v>29.154</v>
      </c>
      <c r="CC46" s="42">
        <v>29.728000000000002</v>
      </c>
      <c r="CD46" s="42">
        <v>30.279</v>
      </c>
      <c r="CE46" s="42">
        <v>30.805</v>
      </c>
      <c r="CF46" s="42">
        <v>31.304000000000002</v>
      </c>
      <c r="CG46" s="42">
        <v>31.775000000000002</v>
      </c>
      <c r="CH46" s="42">
        <v>32.216000000000001</v>
      </c>
      <c r="CI46" s="42">
        <v>32.625</v>
      </c>
      <c r="CJ46" s="42">
        <v>33.000999999999998</v>
      </c>
      <c r="CK46" s="42">
        <v>33.341999999999999</v>
      </c>
      <c r="CL46" s="42">
        <v>33.647999999999996</v>
      </c>
      <c r="CM46" s="42">
        <v>33.916999999999994</v>
      </c>
      <c r="CN46" s="42">
        <v>34.15</v>
      </c>
      <c r="CO46" s="42">
        <v>34.347999999999999</v>
      </c>
      <c r="CP46" s="42">
        <v>34.512</v>
      </c>
      <c r="CQ46" s="42">
        <v>34.644999999999996</v>
      </c>
      <c r="CR46" s="42">
        <v>34.75</v>
      </c>
      <c r="CS46" s="42">
        <v>34.830999999999996</v>
      </c>
      <c r="CT46" s="42">
        <v>34.890999999999998</v>
      </c>
      <c r="CU46" s="42">
        <v>34.934999999999995</v>
      </c>
      <c r="CV46" s="42">
        <v>34.966000000000001</v>
      </c>
      <c r="CW46" s="42">
        <v>34.986999999999995</v>
      </c>
      <c r="CX46" s="42">
        <v>35.000999999999998</v>
      </c>
      <c r="CY46" s="42">
        <v>35.01</v>
      </c>
      <c r="CZ46" s="42">
        <v>35.015999999999998</v>
      </c>
      <c r="DA46" s="42">
        <v>35.018999999999998</v>
      </c>
      <c r="DB46" s="41"/>
      <c r="DC46" s="41"/>
      <c r="DD46" s="41"/>
    </row>
    <row r="47" spans="1:108"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1.9809999999999999</v>
      </c>
      <c r="AW47" s="42">
        <v>2.9609999999999999</v>
      </c>
      <c r="AX47" s="42">
        <v>3.9339999999999997</v>
      </c>
      <c r="AY47" s="42">
        <v>4.9000000000000004</v>
      </c>
      <c r="AZ47" s="42">
        <v>5.8580000000000005</v>
      </c>
      <c r="BA47" s="42">
        <v>6.8080000000000007</v>
      </c>
      <c r="BB47" s="42">
        <v>7.75</v>
      </c>
      <c r="BC47" s="42">
        <v>8.6839999999999993</v>
      </c>
      <c r="BD47" s="42">
        <v>9.61</v>
      </c>
      <c r="BE47" s="42">
        <v>10.526999999999999</v>
      </c>
      <c r="BF47" s="42">
        <v>11.434999999999999</v>
      </c>
      <c r="BG47" s="42">
        <v>12.334</v>
      </c>
      <c r="BH47" s="42">
        <v>13.224</v>
      </c>
      <c r="BI47" s="42">
        <v>14.103999999999999</v>
      </c>
      <c r="BJ47" s="42">
        <v>14.972999999999999</v>
      </c>
      <c r="BK47" s="42">
        <v>15.831999999999999</v>
      </c>
      <c r="BL47" s="42">
        <v>16.68</v>
      </c>
      <c r="BM47" s="42">
        <v>17.516000000000002</v>
      </c>
      <c r="BN47" s="42">
        <v>18.34</v>
      </c>
      <c r="BO47" s="42">
        <v>19.152000000000001</v>
      </c>
      <c r="BP47" s="42">
        <v>19.951000000000001</v>
      </c>
      <c r="BQ47" s="42">
        <v>20.736000000000001</v>
      </c>
      <c r="BR47" s="42">
        <v>21.508000000000003</v>
      </c>
      <c r="BS47" s="42">
        <v>22.266000000000002</v>
      </c>
      <c r="BT47" s="42">
        <v>23.009</v>
      </c>
      <c r="BU47" s="42">
        <v>23.737000000000002</v>
      </c>
      <c r="BV47" s="42">
        <v>24.449000000000002</v>
      </c>
      <c r="BW47" s="42">
        <v>25.145</v>
      </c>
      <c r="BX47" s="42">
        <v>25.824000000000002</v>
      </c>
      <c r="BY47" s="42">
        <v>26.485000000000003</v>
      </c>
      <c r="BZ47" s="42">
        <v>27.127000000000002</v>
      </c>
      <c r="CA47" s="42">
        <v>27.749000000000002</v>
      </c>
      <c r="CB47" s="42">
        <v>28.349</v>
      </c>
      <c r="CC47" s="42">
        <v>28.927</v>
      </c>
      <c r="CD47" s="42">
        <v>29.481000000000002</v>
      </c>
      <c r="CE47" s="42">
        <v>30.01</v>
      </c>
      <c r="CF47" s="42">
        <v>30.512</v>
      </c>
      <c r="CG47" s="42">
        <v>30.986000000000001</v>
      </c>
      <c r="CH47" s="42">
        <v>31.43</v>
      </c>
      <c r="CI47" s="42">
        <v>31.842000000000002</v>
      </c>
      <c r="CJ47" s="42">
        <v>32.22</v>
      </c>
      <c r="CK47" s="42">
        <v>32.562999999999995</v>
      </c>
      <c r="CL47" s="42">
        <v>32.870999999999995</v>
      </c>
      <c r="CM47" s="42">
        <v>33.141999999999996</v>
      </c>
      <c r="CN47" s="42">
        <v>33.376999999999995</v>
      </c>
      <c r="CO47" s="42">
        <v>33.576000000000001</v>
      </c>
      <c r="CP47" s="42">
        <v>33.741</v>
      </c>
      <c r="CQ47" s="42">
        <v>33.875</v>
      </c>
      <c r="CR47" s="42">
        <v>33.980999999999995</v>
      </c>
      <c r="CS47" s="42">
        <v>34.061999999999998</v>
      </c>
      <c r="CT47" s="42">
        <v>34.122999999999998</v>
      </c>
      <c r="CU47" s="42">
        <v>34.166999999999994</v>
      </c>
      <c r="CV47" s="42">
        <v>34.198</v>
      </c>
      <c r="CW47" s="42">
        <v>34.219000000000001</v>
      </c>
      <c r="CX47" s="42">
        <v>34.232999999999997</v>
      </c>
      <c r="CY47" s="42">
        <v>34.241999999999997</v>
      </c>
      <c r="CZ47" s="42">
        <v>34.247999999999998</v>
      </c>
      <c r="DA47" s="42">
        <v>34.250999999999998</v>
      </c>
      <c r="DB47" s="41"/>
      <c r="DC47" s="41"/>
      <c r="DD47" s="41"/>
    </row>
    <row r="48" spans="1:108"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1.9809999999999999</v>
      </c>
      <c r="AX48" s="42">
        <v>2.96</v>
      </c>
      <c r="AY48" s="42">
        <v>3.9319999999999999</v>
      </c>
      <c r="AZ48" s="42">
        <v>4.8970000000000002</v>
      </c>
      <c r="BA48" s="42">
        <v>5.8540000000000001</v>
      </c>
      <c r="BB48" s="42">
        <v>6.8029999999999999</v>
      </c>
      <c r="BC48" s="42">
        <v>7.7440000000000007</v>
      </c>
      <c r="BD48" s="42">
        <v>8.6760000000000002</v>
      </c>
      <c r="BE48" s="42">
        <v>9.5990000000000002</v>
      </c>
      <c r="BF48" s="42">
        <v>10.513</v>
      </c>
      <c r="BG48" s="42">
        <v>11.417999999999999</v>
      </c>
      <c r="BH48" s="42">
        <v>12.314</v>
      </c>
      <c r="BI48" s="42">
        <v>13.2</v>
      </c>
      <c r="BJ48" s="42">
        <v>14.074999999999999</v>
      </c>
      <c r="BK48" s="42">
        <v>14.94</v>
      </c>
      <c r="BL48" s="42">
        <v>15.792999999999999</v>
      </c>
      <c r="BM48" s="42">
        <v>16.635000000000002</v>
      </c>
      <c r="BN48" s="42">
        <v>17.465</v>
      </c>
      <c r="BO48" s="42">
        <v>18.282</v>
      </c>
      <c r="BP48" s="42">
        <v>19.086000000000002</v>
      </c>
      <c r="BQ48" s="42">
        <v>19.877000000000002</v>
      </c>
      <c r="BR48" s="42">
        <v>20.654</v>
      </c>
      <c r="BS48" s="42">
        <v>21.417000000000002</v>
      </c>
      <c r="BT48" s="42">
        <v>22.165000000000003</v>
      </c>
      <c r="BU48" s="42">
        <v>22.898</v>
      </c>
      <c r="BV48" s="42">
        <v>23.615000000000002</v>
      </c>
      <c r="BW48" s="42">
        <v>24.315000000000001</v>
      </c>
      <c r="BX48" s="42">
        <v>24.998000000000001</v>
      </c>
      <c r="BY48" s="42">
        <v>25.663</v>
      </c>
      <c r="BZ48" s="42">
        <v>26.309000000000001</v>
      </c>
      <c r="CA48" s="42">
        <v>26.935000000000002</v>
      </c>
      <c r="CB48" s="42">
        <v>27.540000000000003</v>
      </c>
      <c r="CC48" s="42">
        <v>28.122</v>
      </c>
      <c r="CD48" s="42">
        <v>28.68</v>
      </c>
      <c r="CE48" s="42">
        <v>29.213000000000001</v>
      </c>
      <c r="CF48" s="42">
        <v>29.719000000000001</v>
      </c>
      <c r="CG48" s="42">
        <v>30.196000000000002</v>
      </c>
      <c r="CH48" s="42">
        <v>30.643000000000001</v>
      </c>
      <c r="CI48" s="42">
        <v>31.058</v>
      </c>
      <c r="CJ48" s="42">
        <v>31.439</v>
      </c>
      <c r="CK48" s="42">
        <v>31.785</v>
      </c>
      <c r="CL48" s="42">
        <v>32.094999999999999</v>
      </c>
      <c r="CM48" s="42">
        <v>32.367999999999995</v>
      </c>
      <c r="CN48" s="42">
        <v>32.603999999999999</v>
      </c>
      <c r="CO48" s="42">
        <v>32.805</v>
      </c>
      <c r="CP48" s="42">
        <v>32.970999999999997</v>
      </c>
      <c r="CQ48" s="42">
        <v>33.105999999999995</v>
      </c>
      <c r="CR48" s="42">
        <v>33.211999999999996</v>
      </c>
      <c r="CS48" s="42">
        <v>33.293999999999997</v>
      </c>
      <c r="CT48" s="42">
        <v>33.354999999999997</v>
      </c>
      <c r="CU48" s="42">
        <v>33.399000000000001</v>
      </c>
      <c r="CV48" s="42">
        <v>33.43</v>
      </c>
      <c r="CW48" s="42">
        <v>33.451000000000001</v>
      </c>
      <c r="CX48" s="42">
        <v>33.464999999999996</v>
      </c>
      <c r="CY48" s="42">
        <v>33.473999999999997</v>
      </c>
      <c r="CZ48" s="42">
        <v>33.479999999999997</v>
      </c>
      <c r="DA48" s="42">
        <v>33.483999999999995</v>
      </c>
      <c r="DB48" s="41"/>
      <c r="DC48" s="41"/>
      <c r="DD48" s="41"/>
    </row>
    <row r="49" spans="1:108"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1.9789999999999999</v>
      </c>
      <c r="AY49" s="42">
        <v>2.9579999999999997</v>
      </c>
      <c r="AZ49" s="42">
        <v>3.9289999999999998</v>
      </c>
      <c r="BA49" s="42">
        <v>4.8920000000000003</v>
      </c>
      <c r="BB49" s="42">
        <v>5.8470000000000004</v>
      </c>
      <c r="BC49" s="42">
        <v>6.7940000000000005</v>
      </c>
      <c r="BD49" s="42">
        <v>7.7330000000000005</v>
      </c>
      <c r="BE49" s="42">
        <v>8.6630000000000003</v>
      </c>
      <c r="BF49" s="42">
        <v>9.5839999999999996</v>
      </c>
      <c r="BG49" s="42">
        <v>10.494999999999999</v>
      </c>
      <c r="BH49" s="42">
        <v>11.397</v>
      </c>
      <c r="BI49" s="42">
        <v>12.289</v>
      </c>
      <c r="BJ49" s="42">
        <v>13.17</v>
      </c>
      <c r="BK49" s="42">
        <v>14.04</v>
      </c>
      <c r="BL49" s="42">
        <v>14.898999999999999</v>
      </c>
      <c r="BM49" s="42">
        <v>15.745999999999999</v>
      </c>
      <c r="BN49" s="42">
        <v>16.581</v>
      </c>
      <c r="BO49" s="42">
        <v>17.404</v>
      </c>
      <c r="BP49" s="42">
        <v>18.213000000000001</v>
      </c>
      <c r="BQ49" s="42">
        <v>19.009</v>
      </c>
      <c r="BR49" s="42">
        <v>19.791</v>
      </c>
      <c r="BS49" s="42">
        <v>20.559000000000001</v>
      </c>
      <c r="BT49" s="42">
        <v>21.312000000000001</v>
      </c>
      <c r="BU49" s="42">
        <v>22.05</v>
      </c>
      <c r="BV49" s="42">
        <v>22.772000000000002</v>
      </c>
      <c r="BW49" s="42">
        <v>23.477</v>
      </c>
      <c r="BX49" s="42">
        <v>24.165000000000003</v>
      </c>
      <c r="BY49" s="42">
        <v>24.835000000000001</v>
      </c>
      <c r="BZ49" s="42">
        <v>25.485000000000003</v>
      </c>
      <c r="CA49" s="42">
        <v>26.115000000000002</v>
      </c>
      <c r="CB49" s="42">
        <v>26.724</v>
      </c>
      <c r="CC49" s="42">
        <v>27.310000000000002</v>
      </c>
      <c r="CD49" s="42">
        <v>27.872</v>
      </c>
      <c r="CE49" s="42">
        <v>28.408000000000001</v>
      </c>
      <c r="CF49" s="42">
        <v>28.917000000000002</v>
      </c>
      <c r="CG49" s="42">
        <v>29.397000000000002</v>
      </c>
      <c r="CH49" s="42">
        <v>29.847000000000001</v>
      </c>
      <c r="CI49" s="42">
        <v>30.264000000000003</v>
      </c>
      <c r="CJ49" s="42">
        <v>30.648</v>
      </c>
      <c r="CK49" s="42">
        <v>30.996000000000002</v>
      </c>
      <c r="CL49" s="42">
        <v>31.308</v>
      </c>
      <c r="CM49" s="42">
        <v>31.583000000000002</v>
      </c>
      <c r="CN49" s="42">
        <v>31.821000000000002</v>
      </c>
      <c r="CO49" s="42">
        <v>32.022999999999996</v>
      </c>
      <c r="CP49" s="42">
        <v>32.19</v>
      </c>
      <c r="CQ49" s="42">
        <v>32.326000000000001</v>
      </c>
      <c r="CR49" s="42">
        <v>32.433</v>
      </c>
      <c r="CS49" s="42">
        <v>32.515000000000001</v>
      </c>
      <c r="CT49" s="42">
        <v>32.576000000000001</v>
      </c>
      <c r="CU49" s="42">
        <v>32.619999999999997</v>
      </c>
      <c r="CV49" s="42">
        <v>32.650999999999996</v>
      </c>
      <c r="CW49" s="42">
        <v>32.671999999999997</v>
      </c>
      <c r="CX49" s="42">
        <v>32.686</v>
      </c>
      <c r="CY49" s="42">
        <v>32.695</v>
      </c>
      <c r="CZ49" s="42">
        <v>32.701000000000001</v>
      </c>
      <c r="DA49" s="42">
        <v>32.704999999999998</v>
      </c>
      <c r="DB49" s="41"/>
      <c r="DC49" s="41"/>
      <c r="DD49" s="41"/>
    </row>
    <row r="50" spans="1:108"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0.99299999999999999</v>
      </c>
      <c r="AY50" s="42">
        <v>1.9789999999999999</v>
      </c>
      <c r="AZ50" s="42">
        <v>2.9569999999999999</v>
      </c>
      <c r="BA50" s="42">
        <v>3.927</v>
      </c>
      <c r="BB50" s="42">
        <v>4.8890000000000002</v>
      </c>
      <c r="BC50" s="42">
        <v>5.843</v>
      </c>
      <c r="BD50" s="42">
        <v>6.7880000000000003</v>
      </c>
      <c r="BE50" s="42">
        <v>7.7240000000000002</v>
      </c>
      <c r="BF50" s="42">
        <v>8.6509999999999998</v>
      </c>
      <c r="BG50" s="42">
        <v>9.5689999999999991</v>
      </c>
      <c r="BH50" s="42">
        <v>10.477</v>
      </c>
      <c r="BI50" s="42">
        <v>11.375</v>
      </c>
      <c r="BJ50" s="42">
        <v>12.263</v>
      </c>
      <c r="BK50" s="42">
        <v>13.139999999999999</v>
      </c>
      <c r="BL50" s="42">
        <v>14.004999999999999</v>
      </c>
      <c r="BM50" s="42">
        <v>14.857999999999999</v>
      </c>
      <c r="BN50" s="42">
        <v>15.699</v>
      </c>
      <c r="BO50" s="42">
        <v>16.527000000000001</v>
      </c>
      <c r="BP50" s="42">
        <v>17.342000000000002</v>
      </c>
      <c r="BQ50" s="42">
        <v>18.144000000000002</v>
      </c>
      <c r="BR50" s="42">
        <v>18.932000000000002</v>
      </c>
      <c r="BS50" s="42">
        <v>19.705000000000002</v>
      </c>
      <c r="BT50" s="42">
        <v>20.463000000000001</v>
      </c>
      <c r="BU50" s="42">
        <v>21.206</v>
      </c>
      <c r="BV50" s="42">
        <v>21.933</v>
      </c>
      <c r="BW50" s="42">
        <v>22.643000000000001</v>
      </c>
      <c r="BX50" s="42">
        <v>23.336000000000002</v>
      </c>
      <c r="BY50" s="42">
        <v>24.01</v>
      </c>
      <c r="BZ50" s="42">
        <v>24.665000000000003</v>
      </c>
      <c r="CA50" s="42">
        <v>25.298999999999999</v>
      </c>
      <c r="CB50" s="42">
        <v>25.912000000000003</v>
      </c>
      <c r="CC50" s="42">
        <v>26.502000000000002</v>
      </c>
      <c r="CD50" s="42">
        <v>27.068000000000001</v>
      </c>
      <c r="CE50" s="42">
        <v>27.608000000000001</v>
      </c>
      <c r="CF50" s="42">
        <v>28.121000000000002</v>
      </c>
      <c r="CG50" s="42">
        <v>28.605</v>
      </c>
      <c r="CH50" s="42">
        <v>29.058</v>
      </c>
      <c r="CI50" s="42">
        <v>29.478000000000002</v>
      </c>
      <c r="CJ50" s="42">
        <v>29.864000000000001</v>
      </c>
      <c r="CK50" s="42">
        <v>30.215</v>
      </c>
      <c r="CL50" s="42">
        <v>30.529</v>
      </c>
      <c r="CM50" s="42">
        <v>30.806000000000001</v>
      </c>
      <c r="CN50" s="42">
        <v>31.046000000000003</v>
      </c>
      <c r="CO50" s="42">
        <v>31.249000000000002</v>
      </c>
      <c r="CP50" s="42">
        <v>31.418000000000003</v>
      </c>
      <c r="CQ50" s="42">
        <v>31.555</v>
      </c>
      <c r="CR50" s="42">
        <v>31.663</v>
      </c>
      <c r="CS50" s="42">
        <v>31.746000000000002</v>
      </c>
      <c r="CT50" s="42">
        <v>31.808</v>
      </c>
      <c r="CU50" s="42">
        <v>31.853000000000002</v>
      </c>
      <c r="CV50" s="42">
        <v>31.884</v>
      </c>
      <c r="CW50" s="42">
        <v>31.905000000000001</v>
      </c>
      <c r="CX50" s="42">
        <v>31.919</v>
      </c>
      <c r="CY50" s="42">
        <v>31.928000000000001</v>
      </c>
      <c r="CZ50" s="42">
        <v>31.934000000000001</v>
      </c>
      <c r="DA50" s="42">
        <v>31.938000000000002</v>
      </c>
      <c r="DB50" s="41"/>
      <c r="DC50" s="41"/>
      <c r="DD50" s="41"/>
    </row>
    <row r="51" spans="1:108"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1.978</v>
      </c>
      <c r="BA51" s="42">
        <v>2.9550000000000001</v>
      </c>
      <c r="BB51" s="42">
        <v>3.9239999999999999</v>
      </c>
      <c r="BC51" s="42">
        <v>4.8850000000000007</v>
      </c>
      <c r="BD51" s="42">
        <v>5.8370000000000006</v>
      </c>
      <c r="BE51" s="42">
        <v>6.78</v>
      </c>
      <c r="BF51" s="42">
        <v>7.7140000000000004</v>
      </c>
      <c r="BG51" s="42">
        <v>8.6389999999999993</v>
      </c>
      <c r="BH51" s="42">
        <v>9.5540000000000003</v>
      </c>
      <c r="BI51" s="42">
        <v>10.459</v>
      </c>
      <c r="BJ51" s="42">
        <v>11.353</v>
      </c>
      <c r="BK51" s="42">
        <v>12.235999999999999</v>
      </c>
      <c r="BL51" s="42">
        <v>13.107999999999999</v>
      </c>
      <c r="BM51" s="42">
        <v>13.968</v>
      </c>
      <c r="BN51" s="42">
        <v>14.815</v>
      </c>
      <c r="BO51" s="42">
        <v>15.649999999999999</v>
      </c>
      <c r="BP51" s="42">
        <v>16.471</v>
      </c>
      <c r="BQ51" s="42">
        <v>17.279</v>
      </c>
      <c r="BR51" s="42">
        <v>18.073</v>
      </c>
      <c r="BS51" s="42">
        <v>18.852</v>
      </c>
      <c r="BT51" s="42">
        <v>19.616</v>
      </c>
      <c r="BU51" s="42">
        <v>20.364000000000001</v>
      </c>
      <c r="BV51" s="42">
        <v>21.096</v>
      </c>
      <c r="BW51" s="42">
        <v>21.811</v>
      </c>
      <c r="BX51" s="42">
        <v>22.509</v>
      </c>
      <c r="BY51" s="42">
        <v>23.188000000000002</v>
      </c>
      <c r="BZ51" s="42">
        <v>23.848000000000003</v>
      </c>
      <c r="CA51" s="42">
        <v>24.487000000000002</v>
      </c>
      <c r="CB51" s="42">
        <v>25.104000000000003</v>
      </c>
      <c r="CC51" s="42">
        <v>25.698</v>
      </c>
      <c r="CD51" s="42">
        <v>26.268000000000001</v>
      </c>
      <c r="CE51" s="42">
        <v>26.812000000000001</v>
      </c>
      <c r="CF51" s="42">
        <v>27.329000000000001</v>
      </c>
      <c r="CG51" s="42">
        <v>27.816000000000003</v>
      </c>
      <c r="CH51" s="42">
        <v>28.272000000000002</v>
      </c>
      <c r="CI51" s="42">
        <v>28.696000000000002</v>
      </c>
      <c r="CJ51" s="42">
        <v>29.085000000000001</v>
      </c>
      <c r="CK51" s="42">
        <v>29.438000000000002</v>
      </c>
      <c r="CL51" s="42">
        <v>29.754000000000001</v>
      </c>
      <c r="CM51" s="42">
        <v>30.033000000000001</v>
      </c>
      <c r="CN51" s="42">
        <v>30.275000000000002</v>
      </c>
      <c r="CO51" s="42">
        <v>30.48</v>
      </c>
      <c r="CP51" s="42">
        <v>30.650000000000002</v>
      </c>
      <c r="CQ51" s="42">
        <v>30.788</v>
      </c>
      <c r="CR51" s="42">
        <v>30.897000000000002</v>
      </c>
      <c r="CS51" s="42">
        <v>30.981000000000002</v>
      </c>
      <c r="CT51" s="42">
        <v>31.043000000000003</v>
      </c>
      <c r="CU51" s="42">
        <v>31.088000000000001</v>
      </c>
      <c r="CV51" s="42">
        <v>31.12</v>
      </c>
      <c r="CW51" s="42">
        <v>31.141999999999999</v>
      </c>
      <c r="CX51" s="42">
        <v>31.156000000000002</v>
      </c>
      <c r="CY51" s="42">
        <v>31.165000000000003</v>
      </c>
      <c r="CZ51" s="42">
        <v>31.171000000000003</v>
      </c>
      <c r="DA51" s="42">
        <v>31.175000000000001</v>
      </c>
      <c r="DB51" s="41"/>
      <c r="DC51" s="41"/>
      <c r="DD51" s="41"/>
    </row>
    <row r="52" spans="1:108"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0.99299999999999999</v>
      </c>
      <c r="BA52" s="42">
        <v>1.978</v>
      </c>
      <c r="BB52" s="42">
        <v>2.9539999999999997</v>
      </c>
      <c r="BC52" s="42">
        <v>3.9219999999999997</v>
      </c>
      <c r="BD52" s="42">
        <v>4.8810000000000002</v>
      </c>
      <c r="BE52" s="42">
        <v>5.8310000000000004</v>
      </c>
      <c r="BF52" s="42">
        <v>6.7720000000000002</v>
      </c>
      <c r="BG52" s="42">
        <v>7.7040000000000006</v>
      </c>
      <c r="BH52" s="42">
        <v>8.6259999999999994</v>
      </c>
      <c r="BI52" s="42">
        <v>9.536999999999999</v>
      </c>
      <c r="BJ52" s="42">
        <v>10.437999999999999</v>
      </c>
      <c r="BK52" s="42">
        <v>11.327999999999999</v>
      </c>
      <c r="BL52" s="42">
        <v>12.206</v>
      </c>
      <c r="BM52" s="42">
        <v>13.071999999999999</v>
      </c>
      <c r="BN52" s="42">
        <v>13.926</v>
      </c>
      <c r="BO52" s="42">
        <v>14.766999999999999</v>
      </c>
      <c r="BP52" s="42">
        <v>15.593999999999999</v>
      </c>
      <c r="BQ52" s="42">
        <v>16.408000000000001</v>
      </c>
      <c r="BR52" s="42">
        <v>17.208000000000002</v>
      </c>
      <c r="BS52" s="42">
        <v>17.993000000000002</v>
      </c>
      <c r="BT52" s="42">
        <v>18.763000000000002</v>
      </c>
      <c r="BU52" s="42">
        <v>19.516999999999999</v>
      </c>
      <c r="BV52" s="42">
        <v>20.255000000000003</v>
      </c>
      <c r="BW52" s="42">
        <v>20.976000000000003</v>
      </c>
      <c r="BX52" s="42">
        <v>21.679000000000002</v>
      </c>
      <c r="BY52" s="42">
        <v>22.363</v>
      </c>
      <c r="BZ52" s="42">
        <v>23.028000000000002</v>
      </c>
      <c r="CA52" s="42">
        <v>23.672000000000001</v>
      </c>
      <c r="CB52" s="42">
        <v>24.294</v>
      </c>
      <c r="CC52" s="42">
        <v>24.893000000000001</v>
      </c>
      <c r="CD52" s="42">
        <v>25.467000000000002</v>
      </c>
      <c r="CE52" s="42">
        <v>26.015000000000001</v>
      </c>
      <c r="CF52" s="42">
        <v>26.536000000000001</v>
      </c>
      <c r="CG52" s="42">
        <v>27.027000000000001</v>
      </c>
      <c r="CH52" s="42">
        <v>27.487000000000002</v>
      </c>
      <c r="CI52" s="42">
        <v>27.914000000000001</v>
      </c>
      <c r="CJ52" s="42">
        <v>28.306000000000001</v>
      </c>
      <c r="CK52" s="42">
        <v>28.662000000000003</v>
      </c>
      <c r="CL52" s="42">
        <v>28.981000000000002</v>
      </c>
      <c r="CM52" s="42">
        <v>29.262</v>
      </c>
      <c r="CN52" s="42">
        <v>29.505000000000003</v>
      </c>
      <c r="CO52" s="42">
        <v>29.711000000000002</v>
      </c>
      <c r="CP52" s="42">
        <v>29.882000000000001</v>
      </c>
      <c r="CQ52" s="42">
        <v>30.021000000000001</v>
      </c>
      <c r="CR52" s="42">
        <v>30.131</v>
      </c>
      <c r="CS52" s="42">
        <v>30.215</v>
      </c>
      <c r="CT52" s="42">
        <v>30.278000000000002</v>
      </c>
      <c r="CU52" s="42">
        <v>30.323</v>
      </c>
      <c r="CV52" s="42">
        <v>30.355</v>
      </c>
      <c r="CW52" s="42">
        <v>30.377000000000002</v>
      </c>
      <c r="CX52" s="42">
        <v>30.391000000000002</v>
      </c>
      <c r="CY52" s="42">
        <v>30.400000000000002</v>
      </c>
      <c r="CZ52" s="42">
        <v>30.406000000000002</v>
      </c>
      <c r="DA52" s="42">
        <v>30.41</v>
      </c>
      <c r="DB52" s="41"/>
      <c r="DC52" s="41"/>
      <c r="DD52" s="41"/>
    </row>
    <row r="53" spans="1:108"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0.99199999999999999</v>
      </c>
      <c r="BB53" s="42">
        <v>1.976</v>
      </c>
      <c r="BC53" s="42">
        <v>2.952</v>
      </c>
      <c r="BD53" s="42">
        <v>3.919</v>
      </c>
      <c r="BE53" s="42">
        <v>4.8770000000000007</v>
      </c>
      <c r="BF53" s="42">
        <v>5.8260000000000005</v>
      </c>
      <c r="BG53" s="42">
        <v>6.7650000000000006</v>
      </c>
      <c r="BH53" s="42">
        <v>7.694</v>
      </c>
      <c r="BI53" s="42">
        <v>8.6129999999999995</v>
      </c>
      <c r="BJ53" s="42">
        <v>9.520999999999999</v>
      </c>
      <c r="BK53" s="42">
        <v>10.417999999999999</v>
      </c>
      <c r="BL53" s="42">
        <v>11.302999999999999</v>
      </c>
      <c r="BM53" s="42">
        <v>12.176</v>
      </c>
      <c r="BN53" s="42">
        <v>13.036</v>
      </c>
      <c r="BO53" s="42">
        <v>13.882999999999999</v>
      </c>
      <c r="BP53" s="42">
        <v>14.716999999999999</v>
      </c>
      <c r="BQ53" s="42">
        <v>15.536999999999999</v>
      </c>
      <c r="BR53" s="42">
        <v>16.343</v>
      </c>
      <c r="BS53" s="42">
        <v>17.134</v>
      </c>
      <c r="BT53" s="42">
        <v>17.91</v>
      </c>
      <c r="BU53" s="42">
        <v>18.670000000000002</v>
      </c>
      <c r="BV53" s="42">
        <v>19.414000000000001</v>
      </c>
      <c r="BW53" s="42">
        <v>20.141000000000002</v>
      </c>
      <c r="BX53" s="42">
        <v>20.85</v>
      </c>
      <c r="BY53" s="42">
        <v>21.540000000000003</v>
      </c>
      <c r="BZ53" s="42">
        <v>22.21</v>
      </c>
      <c r="CA53" s="42">
        <v>22.859000000000002</v>
      </c>
      <c r="CB53" s="42">
        <v>23.486000000000001</v>
      </c>
      <c r="CC53" s="42">
        <v>24.09</v>
      </c>
      <c r="CD53" s="42">
        <v>24.669</v>
      </c>
      <c r="CE53" s="42">
        <v>25.222000000000001</v>
      </c>
      <c r="CF53" s="42">
        <v>25.747</v>
      </c>
      <c r="CG53" s="42">
        <v>26.242000000000001</v>
      </c>
      <c r="CH53" s="42">
        <v>26.705000000000002</v>
      </c>
      <c r="CI53" s="42">
        <v>27.135000000000002</v>
      </c>
      <c r="CJ53" s="42">
        <v>27.53</v>
      </c>
      <c r="CK53" s="42">
        <v>27.889000000000003</v>
      </c>
      <c r="CL53" s="42">
        <v>28.21</v>
      </c>
      <c r="CM53" s="42">
        <v>28.493000000000002</v>
      </c>
      <c r="CN53" s="42">
        <v>28.738</v>
      </c>
      <c r="CO53" s="42">
        <v>28.946000000000002</v>
      </c>
      <c r="CP53" s="42">
        <v>29.119</v>
      </c>
      <c r="CQ53" s="42">
        <v>29.259</v>
      </c>
      <c r="CR53" s="42">
        <v>29.369</v>
      </c>
      <c r="CS53" s="42">
        <v>29.454000000000001</v>
      </c>
      <c r="CT53" s="42">
        <v>29.516999999999999</v>
      </c>
      <c r="CU53" s="42">
        <v>29.563000000000002</v>
      </c>
      <c r="CV53" s="42">
        <v>29.595000000000002</v>
      </c>
      <c r="CW53" s="42">
        <v>29.617000000000001</v>
      </c>
      <c r="CX53" s="42">
        <v>29.631</v>
      </c>
      <c r="CY53" s="42">
        <v>29.64</v>
      </c>
      <c r="CZ53" s="42">
        <v>29.646000000000001</v>
      </c>
      <c r="DA53" s="42">
        <v>29.650000000000002</v>
      </c>
      <c r="DB53" s="41"/>
      <c r="DC53" s="41"/>
      <c r="DD53" s="41"/>
    </row>
    <row r="54" spans="1:108"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0.99199999999999999</v>
      </c>
      <c r="BC54" s="42">
        <v>1.976</v>
      </c>
      <c r="BD54" s="42">
        <v>2.9510000000000001</v>
      </c>
      <c r="BE54" s="42">
        <v>3.9169999999999998</v>
      </c>
      <c r="BF54" s="42">
        <v>4.8730000000000002</v>
      </c>
      <c r="BG54" s="42">
        <v>5.82</v>
      </c>
      <c r="BH54" s="42">
        <v>6.7560000000000002</v>
      </c>
      <c r="BI54" s="42">
        <v>7.6820000000000004</v>
      </c>
      <c r="BJ54" s="42">
        <v>8.5969999999999995</v>
      </c>
      <c r="BK54" s="42">
        <v>9.5009999999999994</v>
      </c>
      <c r="BL54" s="42">
        <v>10.392999999999999</v>
      </c>
      <c r="BM54" s="42">
        <v>11.273</v>
      </c>
      <c r="BN54" s="42">
        <v>12.139999999999999</v>
      </c>
      <c r="BO54" s="42">
        <v>12.994</v>
      </c>
      <c r="BP54" s="42">
        <v>13.834999999999999</v>
      </c>
      <c r="BQ54" s="42">
        <v>14.661999999999999</v>
      </c>
      <c r="BR54" s="42">
        <v>15.474</v>
      </c>
      <c r="BS54" s="42">
        <v>16.271000000000001</v>
      </c>
      <c r="BT54" s="42">
        <v>17.053000000000001</v>
      </c>
      <c r="BU54" s="42">
        <v>17.819000000000003</v>
      </c>
      <c r="BV54" s="42">
        <v>18.569000000000003</v>
      </c>
      <c r="BW54" s="42">
        <v>19.301000000000002</v>
      </c>
      <c r="BX54" s="42">
        <v>20.015000000000001</v>
      </c>
      <c r="BY54" s="42">
        <v>20.71</v>
      </c>
      <c r="BZ54" s="42">
        <v>21.385000000000002</v>
      </c>
      <c r="CA54" s="42">
        <v>22.039000000000001</v>
      </c>
      <c r="CB54" s="42">
        <v>22.671000000000003</v>
      </c>
      <c r="CC54" s="42">
        <v>23.28</v>
      </c>
      <c r="CD54" s="42">
        <v>23.864000000000001</v>
      </c>
      <c r="CE54" s="42">
        <v>24.421000000000003</v>
      </c>
      <c r="CF54" s="42">
        <v>24.950000000000003</v>
      </c>
      <c r="CG54" s="42">
        <v>25.449000000000002</v>
      </c>
      <c r="CH54" s="42">
        <v>25.916</v>
      </c>
      <c r="CI54" s="42">
        <v>26.35</v>
      </c>
      <c r="CJ54" s="42">
        <v>26.748000000000001</v>
      </c>
      <c r="CK54" s="42">
        <v>27.110000000000003</v>
      </c>
      <c r="CL54" s="42">
        <v>27.434000000000001</v>
      </c>
      <c r="CM54" s="42">
        <v>27.720000000000002</v>
      </c>
      <c r="CN54" s="42">
        <v>27.967000000000002</v>
      </c>
      <c r="CO54" s="42">
        <v>28.177</v>
      </c>
      <c r="CP54" s="42">
        <v>28.351000000000003</v>
      </c>
      <c r="CQ54" s="42">
        <v>28.492000000000001</v>
      </c>
      <c r="CR54" s="42">
        <v>28.603000000000002</v>
      </c>
      <c r="CS54" s="42">
        <v>28.689</v>
      </c>
      <c r="CT54" s="42">
        <v>28.753</v>
      </c>
      <c r="CU54" s="42">
        <v>28.798999999999999</v>
      </c>
      <c r="CV54" s="42">
        <v>28.831</v>
      </c>
      <c r="CW54" s="42">
        <v>28.853000000000002</v>
      </c>
      <c r="CX54" s="42">
        <v>28.868000000000002</v>
      </c>
      <c r="CY54" s="42">
        <v>28.877000000000002</v>
      </c>
      <c r="CZ54" s="42">
        <v>28.883000000000003</v>
      </c>
      <c r="DA54" s="42">
        <v>28.887</v>
      </c>
      <c r="DB54" s="41"/>
      <c r="DC54" s="41"/>
      <c r="DD54" s="41"/>
    </row>
    <row r="55" spans="1:108"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0.99199999999999999</v>
      </c>
      <c r="BD55" s="42">
        <v>1.9749999999999999</v>
      </c>
      <c r="BE55" s="42">
        <v>2.9489999999999998</v>
      </c>
      <c r="BF55" s="42">
        <v>3.9129999999999998</v>
      </c>
      <c r="BG55" s="42">
        <v>4.8680000000000003</v>
      </c>
      <c r="BH55" s="42">
        <v>5.8120000000000003</v>
      </c>
      <c r="BI55" s="42">
        <v>6.7460000000000004</v>
      </c>
      <c r="BJ55" s="42">
        <v>7.6690000000000005</v>
      </c>
      <c r="BK55" s="42">
        <v>8.5809999999999995</v>
      </c>
      <c r="BL55" s="42">
        <v>9.4809999999999999</v>
      </c>
      <c r="BM55" s="42">
        <v>10.368</v>
      </c>
      <c r="BN55" s="42">
        <v>11.243</v>
      </c>
      <c r="BO55" s="42">
        <v>12.104999999999999</v>
      </c>
      <c r="BP55" s="42">
        <v>12.952999999999999</v>
      </c>
      <c r="BQ55" s="42">
        <v>13.786999999999999</v>
      </c>
      <c r="BR55" s="42">
        <v>14.606</v>
      </c>
      <c r="BS55" s="42">
        <v>15.41</v>
      </c>
      <c r="BT55" s="42">
        <v>16.199000000000002</v>
      </c>
      <c r="BU55" s="42">
        <v>16.972000000000001</v>
      </c>
      <c r="BV55" s="42">
        <v>17.728000000000002</v>
      </c>
      <c r="BW55" s="42">
        <v>18.467000000000002</v>
      </c>
      <c r="BX55" s="42">
        <v>19.187000000000001</v>
      </c>
      <c r="BY55" s="42">
        <v>19.888000000000002</v>
      </c>
      <c r="BZ55" s="42">
        <v>20.569000000000003</v>
      </c>
      <c r="CA55" s="42">
        <v>21.229000000000003</v>
      </c>
      <c r="CB55" s="42">
        <v>21.866</v>
      </c>
      <c r="CC55" s="42">
        <v>22.48</v>
      </c>
      <c r="CD55" s="42">
        <v>23.068000000000001</v>
      </c>
      <c r="CE55" s="42">
        <v>23.630000000000003</v>
      </c>
      <c r="CF55" s="42">
        <v>24.163</v>
      </c>
      <c r="CG55" s="42">
        <v>24.666</v>
      </c>
      <c r="CH55" s="42">
        <v>25.137</v>
      </c>
      <c r="CI55" s="42">
        <v>25.574000000000002</v>
      </c>
      <c r="CJ55" s="42">
        <v>25.976000000000003</v>
      </c>
      <c r="CK55" s="42">
        <v>26.341000000000001</v>
      </c>
      <c r="CL55" s="42">
        <v>26.668000000000003</v>
      </c>
      <c r="CM55" s="42">
        <v>26.956</v>
      </c>
      <c r="CN55" s="42">
        <v>27.205000000000002</v>
      </c>
      <c r="CO55" s="42">
        <v>27.416</v>
      </c>
      <c r="CP55" s="42">
        <v>27.591000000000001</v>
      </c>
      <c r="CQ55" s="42">
        <v>27.733000000000001</v>
      </c>
      <c r="CR55" s="42">
        <v>27.845000000000002</v>
      </c>
      <c r="CS55" s="42">
        <v>27.931000000000001</v>
      </c>
      <c r="CT55" s="42">
        <v>27.995000000000001</v>
      </c>
      <c r="CU55" s="42">
        <v>28.042000000000002</v>
      </c>
      <c r="CV55" s="42">
        <v>28.075000000000003</v>
      </c>
      <c r="CW55" s="42">
        <v>28.097000000000001</v>
      </c>
      <c r="CX55" s="42">
        <v>28.112000000000002</v>
      </c>
      <c r="CY55" s="42">
        <v>28.121000000000002</v>
      </c>
      <c r="CZ55" s="42">
        <v>28.127000000000002</v>
      </c>
      <c r="DA55" s="42">
        <v>28.131</v>
      </c>
      <c r="DB55" s="41"/>
      <c r="DC55" s="41"/>
      <c r="DD55" s="41"/>
    </row>
    <row r="56" spans="1:108"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1.974</v>
      </c>
      <c r="BF56" s="42">
        <v>2.9470000000000001</v>
      </c>
      <c r="BG56" s="42">
        <v>3.9099999999999997</v>
      </c>
      <c r="BH56" s="42">
        <v>4.8630000000000004</v>
      </c>
      <c r="BI56" s="42">
        <v>5.8050000000000006</v>
      </c>
      <c r="BJ56" s="42">
        <v>6.7360000000000007</v>
      </c>
      <c r="BK56" s="42">
        <v>7.6560000000000006</v>
      </c>
      <c r="BL56" s="42">
        <v>8.5640000000000001</v>
      </c>
      <c r="BM56" s="42">
        <v>9.4589999999999996</v>
      </c>
      <c r="BN56" s="42">
        <v>10.340999999999999</v>
      </c>
      <c r="BO56" s="42">
        <v>11.209999999999999</v>
      </c>
      <c r="BP56" s="42">
        <v>12.065</v>
      </c>
      <c r="BQ56" s="42">
        <v>12.905999999999999</v>
      </c>
      <c r="BR56" s="42">
        <v>13.731999999999999</v>
      </c>
      <c r="BS56" s="42">
        <v>14.542999999999999</v>
      </c>
      <c r="BT56" s="42">
        <v>15.338999999999999</v>
      </c>
      <c r="BU56" s="42">
        <v>16.118000000000002</v>
      </c>
      <c r="BV56" s="42">
        <v>16.881</v>
      </c>
      <c r="BW56" s="42">
        <v>17.626000000000001</v>
      </c>
      <c r="BX56" s="42">
        <v>18.353000000000002</v>
      </c>
      <c r="BY56" s="42">
        <v>19.060000000000002</v>
      </c>
      <c r="BZ56" s="42">
        <v>19.747</v>
      </c>
      <c r="CA56" s="42">
        <v>20.413</v>
      </c>
      <c r="CB56" s="42">
        <v>21.056000000000001</v>
      </c>
      <c r="CC56" s="42">
        <v>21.675000000000001</v>
      </c>
      <c r="CD56" s="42">
        <v>22.269000000000002</v>
      </c>
      <c r="CE56" s="42">
        <v>22.836000000000002</v>
      </c>
      <c r="CF56" s="42">
        <v>23.374000000000002</v>
      </c>
      <c r="CG56" s="42">
        <v>23.881</v>
      </c>
      <c r="CH56" s="42">
        <v>24.356000000000002</v>
      </c>
      <c r="CI56" s="42">
        <v>24.797000000000001</v>
      </c>
      <c r="CJ56" s="42">
        <v>25.202000000000002</v>
      </c>
      <c r="CK56" s="42">
        <v>25.57</v>
      </c>
      <c r="CL56" s="42">
        <v>25.899000000000001</v>
      </c>
      <c r="CM56" s="42">
        <v>26.189</v>
      </c>
      <c r="CN56" s="42">
        <v>26.441000000000003</v>
      </c>
      <c r="CO56" s="42">
        <v>26.654</v>
      </c>
      <c r="CP56" s="42">
        <v>26.831</v>
      </c>
      <c r="CQ56" s="42">
        <v>26.974</v>
      </c>
      <c r="CR56" s="42">
        <v>27.087</v>
      </c>
      <c r="CS56" s="42">
        <v>27.173999999999999</v>
      </c>
      <c r="CT56" s="42">
        <v>27.239000000000001</v>
      </c>
      <c r="CU56" s="42">
        <v>27.286000000000001</v>
      </c>
      <c r="CV56" s="42">
        <v>27.319000000000003</v>
      </c>
      <c r="CW56" s="42">
        <v>27.341000000000001</v>
      </c>
      <c r="CX56" s="42">
        <v>27.356000000000002</v>
      </c>
      <c r="CY56" s="42">
        <v>27.365000000000002</v>
      </c>
      <c r="CZ56" s="42">
        <v>27.371000000000002</v>
      </c>
      <c r="DA56" s="42">
        <v>27.375</v>
      </c>
      <c r="DB56" s="41"/>
      <c r="DC56" s="41"/>
      <c r="DD56" s="41"/>
    </row>
    <row r="57" spans="1:108"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0.99099999999999999</v>
      </c>
      <c r="BF57" s="42">
        <v>1.9729999999999999</v>
      </c>
      <c r="BG57" s="42">
        <v>2.9449999999999998</v>
      </c>
      <c r="BH57" s="42">
        <v>3.9059999999999997</v>
      </c>
      <c r="BI57" s="42">
        <v>4.8570000000000002</v>
      </c>
      <c r="BJ57" s="42">
        <v>5.7970000000000006</v>
      </c>
      <c r="BK57" s="42">
        <v>6.7250000000000005</v>
      </c>
      <c r="BL57" s="42">
        <v>7.641</v>
      </c>
      <c r="BM57" s="42">
        <v>8.5439999999999987</v>
      </c>
      <c r="BN57" s="42">
        <v>9.4339999999999993</v>
      </c>
      <c r="BO57" s="42">
        <v>10.311</v>
      </c>
      <c r="BP57" s="42">
        <v>11.173999999999999</v>
      </c>
      <c r="BQ57" s="42">
        <v>12.023</v>
      </c>
      <c r="BR57" s="42">
        <v>12.856999999999999</v>
      </c>
      <c r="BS57" s="42">
        <v>13.676</v>
      </c>
      <c r="BT57" s="42">
        <v>14.478999999999999</v>
      </c>
      <c r="BU57" s="42">
        <v>15.264999999999999</v>
      </c>
      <c r="BV57" s="42">
        <v>16.034000000000002</v>
      </c>
      <c r="BW57" s="42">
        <v>16.786000000000001</v>
      </c>
      <c r="BX57" s="42">
        <v>17.519000000000002</v>
      </c>
      <c r="BY57" s="42">
        <v>18.233000000000001</v>
      </c>
      <c r="BZ57" s="42">
        <v>18.926000000000002</v>
      </c>
      <c r="CA57" s="42">
        <v>19.598000000000003</v>
      </c>
      <c r="CB57" s="42">
        <v>20.247</v>
      </c>
      <c r="CC57" s="42">
        <v>20.872</v>
      </c>
      <c r="CD57" s="42">
        <v>21.471</v>
      </c>
      <c r="CE57" s="42">
        <v>22.043000000000003</v>
      </c>
      <c r="CF57" s="42">
        <v>22.586000000000002</v>
      </c>
      <c r="CG57" s="42">
        <v>23.098000000000003</v>
      </c>
      <c r="CH57" s="42">
        <v>23.577000000000002</v>
      </c>
      <c r="CI57" s="42">
        <v>24.022000000000002</v>
      </c>
      <c r="CJ57" s="42">
        <v>24.431000000000001</v>
      </c>
      <c r="CK57" s="42">
        <v>24.802</v>
      </c>
      <c r="CL57" s="42">
        <v>25.134</v>
      </c>
      <c r="CM57" s="42">
        <v>25.427</v>
      </c>
      <c r="CN57" s="42">
        <v>25.681000000000001</v>
      </c>
      <c r="CO57" s="42">
        <v>25.896000000000001</v>
      </c>
      <c r="CP57" s="42">
        <v>26.075000000000003</v>
      </c>
      <c r="CQ57" s="42">
        <v>26.220000000000002</v>
      </c>
      <c r="CR57" s="42">
        <v>26.334</v>
      </c>
      <c r="CS57" s="42">
        <v>26.422000000000001</v>
      </c>
      <c r="CT57" s="42">
        <v>26.487000000000002</v>
      </c>
      <c r="CU57" s="42">
        <v>26.534000000000002</v>
      </c>
      <c r="CV57" s="42">
        <v>26.567</v>
      </c>
      <c r="CW57" s="42">
        <v>26.59</v>
      </c>
      <c r="CX57" s="42">
        <v>26.605</v>
      </c>
      <c r="CY57" s="42">
        <v>26.615000000000002</v>
      </c>
      <c r="CZ57" s="42">
        <v>26.621000000000002</v>
      </c>
      <c r="DA57" s="42">
        <v>26.625</v>
      </c>
      <c r="DB57" s="41"/>
      <c r="DC57" s="41"/>
      <c r="DD57" s="41"/>
    </row>
    <row r="58" spans="1:108"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0.99099999999999999</v>
      </c>
      <c r="BG58" s="42">
        <v>1.972</v>
      </c>
      <c r="BH58" s="42">
        <v>2.9419999999999997</v>
      </c>
      <c r="BI58" s="42">
        <v>3.9019999999999997</v>
      </c>
      <c r="BJ58" s="42">
        <v>4.8500000000000005</v>
      </c>
      <c r="BK58" s="42">
        <v>5.7869999999999999</v>
      </c>
      <c r="BL58" s="42">
        <v>6.7110000000000003</v>
      </c>
      <c r="BM58" s="42">
        <v>7.6230000000000002</v>
      </c>
      <c r="BN58" s="42">
        <v>8.5220000000000002</v>
      </c>
      <c r="BO58" s="42">
        <v>9.407</v>
      </c>
      <c r="BP58" s="42">
        <v>10.277999999999999</v>
      </c>
      <c r="BQ58" s="42">
        <v>11.135</v>
      </c>
      <c r="BR58" s="42">
        <v>11.977</v>
      </c>
      <c r="BS58" s="42">
        <v>12.802999999999999</v>
      </c>
      <c r="BT58" s="42">
        <v>13.613</v>
      </c>
      <c r="BU58" s="42">
        <v>14.407</v>
      </c>
      <c r="BV58" s="42">
        <v>15.183999999999999</v>
      </c>
      <c r="BW58" s="42">
        <v>15.943</v>
      </c>
      <c r="BX58" s="42">
        <v>16.683</v>
      </c>
      <c r="BY58" s="42">
        <v>17.404</v>
      </c>
      <c r="BZ58" s="42">
        <v>18.104000000000003</v>
      </c>
      <c r="CA58" s="42">
        <v>18.782</v>
      </c>
      <c r="CB58" s="42">
        <v>19.437000000000001</v>
      </c>
      <c r="CC58" s="42">
        <v>20.067</v>
      </c>
      <c r="CD58" s="42">
        <v>20.672000000000001</v>
      </c>
      <c r="CE58" s="42">
        <v>21.249000000000002</v>
      </c>
      <c r="CF58" s="42">
        <v>21.797000000000001</v>
      </c>
      <c r="CG58" s="42">
        <v>22.314</v>
      </c>
      <c r="CH58" s="42">
        <v>22.798000000000002</v>
      </c>
      <c r="CI58" s="42">
        <v>23.247</v>
      </c>
      <c r="CJ58" s="42">
        <v>23.66</v>
      </c>
      <c r="CK58" s="42">
        <v>24.035</v>
      </c>
      <c r="CL58" s="42">
        <v>24.37</v>
      </c>
      <c r="CM58" s="42">
        <v>24.666</v>
      </c>
      <c r="CN58" s="42">
        <v>24.922000000000001</v>
      </c>
      <c r="CO58" s="42">
        <v>25.139000000000003</v>
      </c>
      <c r="CP58" s="42">
        <v>25.319000000000003</v>
      </c>
      <c r="CQ58" s="42">
        <v>25.465</v>
      </c>
      <c r="CR58" s="42">
        <v>25.580000000000002</v>
      </c>
      <c r="CS58" s="42">
        <v>25.669</v>
      </c>
      <c r="CT58" s="42">
        <v>25.735000000000003</v>
      </c>
      <c r="CU58" s="42">
        <v>25.783000000000001</v>
      </c>
      <c r="CV58" s="42">
        <v>25.817</v>
      </c>
      <c r="CW58" s="42">
        <v>25.84</v>
      </c>
      <c r="CX58" s="42">
        <v>25.855</v>
      </c>
      <c r="CY58" s="42">
        <v>25.865000000000002</v>
      </c>
      <c r="CZ58" s="42">
        <v>25.871000000000002</v>
      </c>
      <c r="DA58" s="42">
        <v>25.875</v>
      </c>
      <c r="DB58" s="41"/>
      <c r="DC58" s="41"/>
      <c r="DD58" s="41"/>
    </row>
    <row r="59" spans="1:108"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v>
      </c>
      <c r="BH59" s="42">
        <v>1.97</v>
      </c>
      <c r="BI59" s="42">
        <v>2.9390000000000001</v>
      </c>
      <c r="BJ59" s="42">
        <v>3.8969999999999998</v>
      </c>
      <c r="BK59" s="42">
        <v>4.843</v>
      </c>
      <c r="BL59" s="42">
        <v>5.7770000000000001</v>
      </c>
      <c r="BM59" s="42">
        <v>6.6980000000000004</v>
      </c>
      <c r="BN59" s="42">
        <v>7.6060000000000008</v>
      </c>
      <c r="BO59" s="42">
        <v>8.5</v>
      </c>
      <c r="BP59" s="42">
        <v>9.379999999999999</v>
      </c>
      <c r="BQ59" s="42">
        <v>10.244999999999999</v>
      </c>
      <c r="BR59" s="42">
        <v>11.094999999999999</v>
      </c>
      <c r="BS59" s="42">
        <v>11.929</v>
      </c>
      <c r="BT59" s="42">
        <v>12.747</v>
      </c>
      <c r="BU59" s="42">
        <v>13.548999999999999</v>
      </c>
      <c r="BV59" s="42">
        <v>14.333</v>
      </c>
      <c r="BW59" s="42">
        <v>15.099</v>
      </c>
      <c r="BX59" s="42">
        <v>15.846</v>
      </c>
      <c r="BY59" s="42">
        <v>16.574000000000002</v>
      </c>
      <c r="BZ59" s="42">
        <v>17.281000000000002</v>
      </c>
      <c r="CA59" s="42">
        <v>17.966000000000001</v>
      </c>
      <c r="CB59" s="42">
        <v>18.627000000000002</v>
      </c>
      <c r="CC59" s="42">
        <v>19.264000000000003</v>
      </c>
      <c r="CD59" s="42">
        <v>19.875</v>
      </c>
      <c r="CE59" s="42">
        <v>20.458000000000002</v>
      </c>
      <c r="CF59" s="42">
        <v>21.011000000000003</v>
      </c>
      <c r="CG59" s="42">
        <v>21.533000000000001</v>
      </c>
      <c r="CH59" s="42">
        <v>22.022000000000002</v>
      </c>
      <c r="CI59" s="42">
        <v>22.476000000000003</v>
      </c>
      <c r="CJ59" s="42">
        <v>22.893000000000001</v>
      </c>
      <c r="CK59" s="42">
        <v>23.271000000000001</v>
      </c>
      <c r="CL59" s="42">
        <v>23.610000000000003</v>
      </c>
      <c r="CM59" s="42">
        <v>23.909000000000002</v>
      </c>
      <c r="CN59" s="42">
        <v>24.168000000000003</v>
      </c>
      <c r="CO59" s="42">
        <v>24.387</v>
      </c>
      <c r="CP59" s="42">
        <v>24.569000000000003</v>
      </c>
      <c r="CQ59" s="42">
        <v>24.717000000000002</v>
      </c>
      <c r="CR59" s="42">
        <v>24.833000000000002</v>
      </c>
      <c r="CS59" s="42">
        <v>24.923000000000002</v>
      </c>
      <c r="CT59" s="42">
        <v>24.990000000000002</v>
      </c>
      <c r="CU59" s="42">
        <v>25.038</v>
      </c>
      <c r="CV59" s="42">
        <v>25.072000000000003</v>
      </c>
      <c r="CW59" s="42">
        <v>25.095000000000002</v>
      </c>
      <c r="CX59" s="42">
        <v>25.110000000000003</v>
      </c>
      <c r="CY59" s="42">
        <v>25.12</v>
      </c>
      <c r="CZ59" s="42">
        <v>25.126000000000001</v>
      </c>
      <c r="DA59" s="42">
        <v>25.130000000000003</v>
      </c>
      <c r="DB59" s="41"/>
      <c r="DC59" s="41"/>
      <c r="DD59" s="41"/>
    </row>
    <row r="60" spans="1:108"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v>
      </c>
      <c r="BI60" s="42">
        <v>1.9689999999999999</v>
      </c>
      <c r="BJ60" s="42">
        <v>2.9359999999999999</v>
      </c>
      <c r="BK60" s="42">
        <v>3.8919999999999999</v>
      </c>
      <c r="BL60" s="42">
        <v>4.835</v>
      </c>
      <c r="BM60" s="42">
        <v>5.7650000000000006</v>
      </c>
      <c r="BN60" s="42">
        <v>6.6820000000000004</v>
      </c>
      <c r="BO60" s="42">
        <v>7.585</v>
      </c>
      <c r="BP60" s="42">
        <v>8.4740000000000002</v>
      </c>
      <c r="BQ60" s="42">
        <v>9.347999999999999</v>
      </c>
      <c r="BR60" s="42">
        <v>10.206999999999999</v>
      </c>
      <c r="BS60" s="42">
        <v>11.049999999999999</v>
      </c>
      <c r="BT60" s="42">
        <v>11.876999999999999</v>
      </c>
      <c r="BU60" s="42">
        <v>12.686999999999999</v>
      </c>
      <c r="BV60" s="42">
        <v>13.478999999999999</v>
      </c>
      <c r="BW60" s="42">
        <v>14.253</v>
      </c>
      <c r="BX60" s="42">
        <v>15.007999999999999</v>
      </c>
      <c r="BY60" s="42">
        <v>15.743</v>
      </c>
      <c r="BZ60" s="42">
        <v>16.457000000000001</v>
      </c>
      <c r="CA60" s="42">
        <v>17.149000000000001</v>
      </c>
      <c r="CB60" s="42">
        <v>17.817</v>
      </c>
      <c r="CC60" s="42">
        <v>18.46</v>
      </c>
      <c r="CD60" s="42">
        <v>19.077000000000002</v>
      </c>
      <c r="CE60" s="42">
        <v>19.666</v>
      </c>
      <c r="CF60" s="42">
        <v>20.225000000000001</v>
      </c>
      <c r="CG60" s="42">
        <v>20.752000000000002</v>
      </c>
      <c r="CH60" s="42">
        <v>21.246000000000002</v>
      </c>
      <c r="CI60" s="42">
        <v>21.704000000000001</v>
      </c>
      <c r="CJ60" s="42">
        <v>22.125</v>
      </c>
      <c r="CK60" s="42">
        <v>22.507000000000001</v>
      </c>
      <c r="CL60" s="42">
        <v>22.849</v>
      </c>
      <c r="CM60" s="42">
        <v>23.151</v>
      </c>
      <c r="CN60" s="42">
        <v>23.412000000000003</v>
      </c>
      <c r="CO60" s="42">
        <v>23.634</v>
      </c>
      <c r="CP60" s="42">
        <v>23.818000000000001</v>
      </c>
      <c r="CQ60" s="42">
        <v>23.967000000000002</v>
      </c>
      <c r="CR60" s="42">
        <v>24.085000000000001</v>
      </c>
      <c r="CS60" s="42">
        <v>24.175000000000001</v>
      </c>
      <c r="CT60" s="42">
        <v>24.242000000000001</v>
      </c>
      <c r="CU60" s="42">
        <v>24.291</v>
      </c>
      <c r="CV60" s="42">
        <v>24.325000000000003</v>
      </c>
      <c r="CW60" s="42">
        <v>24.348000000000003</v>
      </c>
      <c r="CX60" s="42">
        <v>24.363</v>
      </c>
      <c r="CY60" s="42">
        <v>24.373000000000001</v>
      </c>
      <c r="CZ60" s="42">
        <v>24.379000000000001</v>
      </c>
      <c r="DA60" s="42">
        <v>24.383000000000003</v>
      </c>
      <c r="DB60" s="41"/>
      <c r="DC60" s="41"/>
      <c r="DD60" s="41"/>
    </row>
    <row r="61" spans="1:108"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0.98899999999999999</v>
      </c>
      <c r="BJ61" s="42">
        <v>1.9669999999999999</v>
      </c>
      <c r="BK61" s="42">
        <v>2.9329999999999998</v>
      </c>
      <c r="BL61" s="42">
        <v>3.8859999999999997</v>
      </c>
      <c r="BM61" s="42">
        <v>4.8260000000000005</v>
      </c>
      <c r="BN61" s="42">
        <v>5.7530000000000001</v>
      </c>
      <c r="BO61" s="42">
        <v>6.6660000000000004</v>
      </c>
      <c r="BP61" s="42">
        <v>7.5640000000000001</v>
      </c>
      <c r="BQ61" s="42">
        <v>8.4469999999999992</v>
      </c>
      <c r="BR61" s="42">
        <v>9.3149999999999995</v>
      </c>
      <c r="BS61" s="42">
        <v>10.167</v>
      </c>
      <c r="BT61" s="42">
        <v>11.001999999999999</v>
      </c>
      <c r="BU61" s="42">
        <v>11.82</v>
      </c>
      <c r="BV61" s="42">
        <v>12.620999999999999</v>
      </c>
      <c r="BW61" s="42">
        <v>13.402999999999999</v>
      </c>
      <c r="BX61" s="42">
        <v>14.165999999999999</v>
      </c>
      <c r="BY61" s="42">
        <v>14.908999999999999</v>
      </c>
      <c r="BZ61" s="42">
        <v>15.629999999999999</v>
      </c>
      <c r="CA61" s="42">
        <v>16.329000000000001</v>
      </c>
      <c r="CB61" s="42">
        <v>17.004000000000001</v>
      </c>
      <c r="CC61" s="42">
        <v>17.654</v>
      </c>
      <c r="CD61" s="42">
        <v>18.277000000000001</v>
      </c>
      <c r="CE61" s="42">
        <v>18.872</v>
      </c>
      <c r="CF61" s="42">
        <v>19.437000000000001</v>
      </c>
      <c r="CG61" s="42">
        <v>19.970000000000002</v>
      </c>
      <c r="CH61" s="42">
        <v>20.469000000000001</v>
      </c>
      <c r="CI61" s="42">
        <v>20.932000000000002</v>
      </c>
      <c r="CJ61" s="42">
        <v>21.358000000000001</v>
      </c>
      <c r="CK61" s="42">
        <v>21.744</v>
      </c>
      <c r="CL61" s="42">
        <v>22.09</v>
      </c>
      <c r="CM61" s="42">
        <v>22.395</v>
      </c>
      <c r="CN61" s="42">
        <v>22.659000000000002</v>
      </c>
      <c r="CO61" s="42">
        <v>22.883000000000003</v>
      </c>
      <c r="CP61" s="42">
        <v>23.069000000000003</v>
      </c>
      <c r="CQ61" s="42">
        <v>23.220000000000002</v>
      </c>
      <c r="CR61" s="42">
        <v>23.339000000000002</v>
      </c>
      <c r="CS61" s="42">
        <v>23.43</v>
      </c>
      <c r="CT61" s="42">
        <v>23.498000000000001</v>
      </c>
      <c r="CU61" s="42">
        <v>23.547000000000001</v>
      </c>
      <c r="CV61" s="42">
        <v>23.582000000000001</v>
      </c>
      <c r="CW61" s="42">
        <v>23.606000000000002</v>
      </c>
      <c r="CX61" s="42">
        <v>23.621000000000002</v>
      </c>
      <c r="CY61" s="42">
        <v>23.631</v>
      </c>
      <c r="CZ61" s="42">
        <v>23.637</v>
      </c>
      <c r="DA61" s="42">
        <v>23.641000000000002</v>
      </c>
      <c r="DB61" s="41"/>
      <c r="DC61" s="41"/>
      <c r="DD61" s="41"/>
    </row>
    <row r="62" spans="1:108"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0.98899999999999999</v>
      </c>
      <c r="BK62" s="42">
        <v>1.966</v>
      </c>
      <c r="BL62" s="42">
        <v>2.9299999999999997</v>
      </c>
      <c r="BM62" s="42">
        <v>3.8809999999999998</v>
      </c>
      <c r="BN62" s="42">
        <v>4.8180000000000005</v>
      </c>
      <c r="BO62" s="42">
        <v>5.7410000000000005</v>
      </c>
      <c r="BP62" s="42">
        <v>6.649</v>
      </c>
      <c r="BQ62" s="42">
        <v>7.5420000000000007</v>
      </c>
      <c r="BR62" s="42">
        <v>8.42</v>
      </c>
      <c r="BS62" s="42">
        <v>9.282</v>
      </c>
      <c r="BT62" s="42">
        <v>10.126999999999999</v>
      </c>
      <c r="BU62" s="42">
        <v>10.955</v>
      </c>
      <c r="BV62" s="42">
        <v>11.764999999999999</v>
      </c>
      <c r="BW62" s="42">
        <v>12.555999999999999</v>
      </c>
      <c r="BX62" s="42">
        <v>13.327999999999999</v>
      </c>
      <c r="BY62" s="42">
        <v>14.078999999999999</v>
      </c>
      <c r="BZ62" s="42">
        <v>14.808999999999999</v>
      </c>
      <c r="CA62" s="42">
        <v>15.516</v>
      </c>
      <c r="CB62" s="42">
        <v>16.199000000000002</v>
      </c>
      <c r="CC62" s="42">
        <v>16.856000000000002</v>
      </c>
      <c r="CD62" s="42">
        <v>17.486000000000001</v>
      </c>
      <c r="CE62" s="42">
        <v>18.088000000000001</v>
      </c>
      <c r="CF62" s="42">
        <v>18.659000000000002</v>
      </c>
      <c r="CG62" s="42">
        <v>19.198</v>
      </c>
      <c r="CH62" s="42">
        <v>19.703000000000003</v>
      </c>
      <c r="CI62" s="42">
        <v>20.171000000000003</v>
      </c>
      <c r="CJ62" s="42">
        <v>20.601000000000003</v>
      </c>
      <c r="CK62" s="42">
        <v>20.992000000000001</v>
      </c>
      <c r="CL62" s="42">
        <v>21.342000000000002</v>
      </c>
      <c r="CM62" s="42">
        <v>21.650000000000002</v>
      </c>
      <c r="CN62" s="42">
        <v>21.917000000000002</v>
      </c>
      <c r="CO62" s="42">
        <v>22.143000000000001</v>
      </c>
      <c r="CP62" s="42">
        <v>22.331</v>
      </c>
      <c r="CQ62" s="42">
        <v>22.483000000000001</v>
      </c>
      <c r="CR62" s="42">
        <v>22.603000000000002</v>
      </c>
      <c r="CS62" s="42">
        <v>22.695</v>
      </c>
      <c r="CT62" s="42">
        <v>22.764000000000003</v>
      </c>
      <c r="CU62" s="42">
        <v>22.814</v>
      </c>
      <c r="CV62" s="42">
        <v>22.849</v>
      </c>
      <c r="CW62" s="42">
        <v>22.873000000000001</v>
      </c>
      <c r="CX62" s="42">
        <v>22.889000000000003</v>
      </c>
      <c r="CY62" s="42">
        <v>22.899000000000001</v>
      </c>
      <c r="CZ62" s="42">
        <v>22.905000000000001</v>
      </c>
      <c r="DA62" s="42">
        <v>22.909000000000002</v>
      </c>
      <c r="DB62" s="41"/>
      <c r="DC62" s="41"/>
      <c r="DD62" s="41"/>
    </row>
    <row r="63" spans="1:108"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0.98799999999999999</v>
      </c>
      <c r="BL63" s="42">
        <v>1.9629999999999999</v>
      </c>
      <c r="BM63" s="42">
        <v>2.9249999999999998</v>
      </c>
      <c r="BN63" s="42">
        <v>3.8729999999999998</v>
      </c>
      <c r="BO63" s="42">
        <v>4.8070000000000004</v>
      </c>
      <c r="BP63" s="42">
        <v>5.726</v>
      </c>
      <c r="BQ63" s="42">
        <v>6.63</v>
      </c>
      <c r="BR63" s="42">
        <v>7.5180000000000007</v>
      </c>
      <c r="BS63" s="42">
        <v>8.3899999999999988</v>
      </c>
      <c r="BT63" s="42">
        <v>9.2449999999999992</v>
      </c>
      <c r="BU63" s="42">
        <v>10.081999999999999</v>
      </c>
      <c r="BV63" s="42">
        <v>10.901</v>
      </c>
      <c r="BW63" s="42">
        <v>11.702</v>
      </c>
      <c r="BX63" s="42">
        <v>12.482999999999999</v>
      </c>
      <c r="BY63" s="42">
        <v>13.243</v>
      </c>
      <c r="BZ63" s="42">
        <v>13.981</v>
      </c>
      <c r="CA63" s="42">
        <v>14.696</v>
      </c>
      <c r="CB63" s="42">
        <v>15.386999999999999</v>
      </c>
      <c r="CC63" s="42">
        <v>16.052</v>
      </c>
      <c r="CD63" s="42">
        <v>16.690000000000001</v>
      </c>
      <c r="CE63" s="42">
        <v>17.298999999999999</v>
      </c>
      <c r="CF63" s="42">
        <v>17.877000000000002</v>
      </c>
      <c r="CG63" s="42">
        <v>18.422000000000001</v>
      </c>
      <c r="CH63" s="42">
        <v>18.932000000000002</v>
      </c>
      <c r="CI63" s="42">
        <v>19.406000000000002</v>
      </c>
      <c r="CJ63" s="42">
        <v>19.841000000000001</v>
      </c>
      <c r="CK63" s="42">
        <v>20.236000000000001</v>
      </c>
      <c r="CL63" s="42">
        <v>20.59</v>
      </c>
      <c r="CM63" s="42">
        <v>20.902000000000001</v>
      </c>
      <c r="CN63" s="42">
        <v>21.172000000000001</v>
      </c>
      <c r="CO63" s="42">
        <v>21.401</v>
      </c>
      <c r="CP63" s="42">
        <v>21.591000000000001</v>
      </c>
      <c r="CQ63" s="42">
        <v>21.745000000000001</v>
      </c>
      <c r="CR63" s="42">
        <v>21.867000000000001</v>
      </c>
      <c r="CS63" s="42">
        <v>21.96</v>
      </c>
      <c r="CT63" s="42">
        <v>22.03</v>
      </c>
      <c r="CU63" s="42">
        <v>22.080000000000002</v>
      </c>
      <c r="CV63" s="42">
        <v>22.115000000000002</v>
      </c>
      <c r="CW63" s="42">
        <v>22.139000000000003</v>
      </c>
      <c r="CX63" s="42">
        <v>22.155000000000001</v>
      </c>
      <c r="CY63" s="42">
        <v>22.165000000000003</v>
      </c>
      <c r="CZ63" s="42">
        <v>22.171000000000003</v>
      </c>
      <c r="DA63" s="42">
        <v>22.175000000000001</v>
      </c>
      <c r="DB63" s="41"/>
      <c r="DC63" s="41"/>
      <c r="DD63" s="41"/>
    </row>
    <row r="64" spans="1:108"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0.98699999999999999</v>
      </c>
      <c r="BM64" s="42">
        <v>1.9609999999999999</v>
      </c>
      <c r="BN64" s="42">
        <v>2.9209999999999998</v>
      </c>
      <c r="BO64" s="42">
        <v>3.867</v>
      </c>
      <c r="BP64" s="42">
        <v>4.7970000000000006</v>
      </c>
      <c r="BQ64" s="42">
        <v>5.7120000000000006</v>
      </c>
      <c r="BR64" s="42">
        <v>6.6110000000000007</v>
      </c>
      <c r="BS64" s="42">
        <v>7.4940000000000007</v>
      </c>
      <c r="BT64" s="42">
        <v>8.359</v>
      </c>
      <c r="BU64" s="42">
        <v>9.206999999999999</v>
      </c>
      <c r="BV64" s="42">
        <v>10.036999999999999</v>
      </c>
      <c r="BW64" s="42">
        <v>10.847999999999999</v>
      </c>
      <c r="BX64" s="42">
        <v>11.638999999999999</v>
      </c>
      <c r="BY64" s="42">
        <v>12.408999999999999</v>
      </c>
      <c r="BZ64" s="42">
        <v>13.155999999999999</v>
      </c>
      <c r="CA64" s="42">
        <v>13.879999999999999</v>
      </c>
      <c r="CB64" s="42">
        <v>14.58</v>
      </c>
      <c r="CC64" s="42">
        <v>15.253</v>
      </c>
      <c r="CD64" s="42">
        <v>15.898999999999999</v>
      </c>
      <c r="CE64" s="42">
        <v>16.515000000000001</v>
      </c>
      <c r="CF64" s="42">
        <v>17.100000000000001</v>
      </c>
      <c r="CG64" s="42">
        <v>17.652000000000001</v>
      </c>
      <c r="CH64" s="42">
        <v>18.169</v>
      </c>
      <c r="CI64" s="42">
        <v>18.649000000000001</v>
      </c>
      <c r="CJ64" s="42">
        <v>19.09</v>
      </c>
      <c r="CK64" s="42">
        <v>19.490000000000002</v>
      </c>
      <c r="CL64" s="42">
        <v>19.848000000000003</v>
      </c>
      <c r="CM64" s="42">
        <v>20.164000000000001</v>
      </c>
      <c r="CN64" s="42">
        <v>20.438000000000002</v>
      </c>
      <c r="CO64" s="42">
        <v>20.67</v>
      </c>
      <c r="CP64" s="42">
        <v>20.862000000000002</v>
      </c>
      <c r="CQ64" s="42">
        <v>21.018000000000001</v>
      </c>
      <c r="CR64" s="42">
        <v>21.141000000000002</v>
      </c>
      <c r="CS64" s="42">
        <v>21.236000000000001</v>
      </c>
      <c r="CT64" s="42">
        <v>21.307000000000002</v>
      </c>
      <c r="CU64" s="42">
        <v>21.358000000000001</v>
      </c>
      <c r="CV64" s="42">
        <v>21.394000000000002</v>
      </c>
      <c r="CW64" s="42">
        <v>21.418000000000003</v>
      </c>
      <c r="CX64" s="42">
        <v>21.434000000000001</v>
      </c>
      <c r="CY64" s="42">
        <v>21.444000000000003</v>
      </c>
      <c r="CZ64" s="42">
        <v>21.450000000000003</v>
      </c>
      <c r="DA64" s="42">
        <v>21.454000000000001</v>
      </c>
      <c r="DB64" s="41"/>
      <c r="DC64" s="41"/>
      <c r="DD64" s="41"/>
    </row>
    <row r="65" spans="1:108"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0.98699999999999999</v>
      </c>
      <c r="BN65" s="42">
        <v>1.96</v>
      </c>
      <c r="BO65" s="42">
        <v>2.9179999999999997</v>
      </c>
      <c r="BP65" s="42">
        <v>3.8609999999999998</v>
      </c>
      <c r="BQ65" s="42">
        <v>4.7880000000000003</v>
      </c>
      <c r="BR65" s="42">
        <v>5.6990000000000007</v>
      </c>
      <c r="BS65" s="42">
        <v>6.593</v>
      </c>
      <c r="BT65" s="42">
        <v>7.4700000000000006</v>
      </c>
      <c r="BU65" s="42">
        <v>8.3289999999999988</v>
      </c>
      <c r="BV65" s="42">
        <v>9.17</v>
      </c>
      <c r="BW65" s="42">
        <v>9.9909999999999997</v>
      </c>
      <c r="BX65" s="42">
        <v>10.792</v>
      </c>
      <c r="BY65" s="42">
        <v>11.571999999999999</v>
      </c>
      <c r="BZ65" s="42">
        <v>12.328999999999999</v>
      </c>
      <c r="CA65" s="42">
        <v>13.062999999999999</v>
      </c>
      <c r="CB65" s="42">
        <v>13.772</v>
      </c>
      <c r="CC65" s="42">
        <v>14.453999999999999</v>
      </c>
      <c r="CD65" s="42">
        <v>15.107999999999999</v>
      </c>
      <c r="CE65" s="42">
        <v>15.732999999999999</v>
      </c>
      <c r="CF65" s="42">
        <v>16.326000000000001</v>
      </c>
      <c r="CG65" s="42">
        <v>16.885000000000002</v>
      </c>
      <c r="CH65" s="42">
        <v>17.409000000000002</v>
      </c>
      <c r="CI65" s="42">
        <v>17.895</v>
      </c>
      <c r="CJ65" s="42">
        <v>18.342000000000002</v>
      </c>
      <c r="CK65" s="42">
        <v>18.747</v>
      </c>
      <c r="CL65" s="42">
        <v>19.110000000000003</v>
      </c>
      <c r="CM65" s="42">
        <v>19.43</v>
      </c>
      <c r="CN65" s="42">
        <v>19.707000000000001</v>
      </c>
      <c r="CO65" s="42">
        <v>19.942</v>
      </c>
      <c r="CP65" s="42">
        <v>20.137</v>
      </c>
      <c r="CQ65" s="42">
        <v>20.295000000000002</v>
      </c>
      <c r="CR65" s="42">
        <v>20.420000000000002</v>
      </c>
      <c r="CS65" s="42">
        <v>20.516000000000002</v>
      </c>
      <c r="CT65" s="42">
        <v>20.587</v>
      </c>
      <c r="CU65" s="42">
        <v>20.639000000000003</v>
      </c>
      <c r="CV65" s="42">
        <v>20.675000000000001</v>
      </c>
      <c r="CW65" s="42">
        <v>20.700000000000003</v>
      </c>
      <c r="CX65" s="42">
        <v>20.716000000000001</v>
      </c>
      <c r="CY65" s="42">
        <v>20.726000000000003</v>
      </c>
      <c r="CZ65" s="42">
        <v>20.732000000000003</v>
      </c>
      <c r="DA65" s="42">
        <v>20.736000000000001</v>
      </c>
      <c r="DB65" s="41"/>
      <c r="DC65" s="41"/>
      <c r="DD65" s="41"/>
    </row>
    <row r="66" spans="1:108"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0.98599999999999999</v>
      </c>
      <c r="BO66" s="42">
        <v>1.9569999999999999</v>
      </c>
      <c r="BP66" s="42">
        <v>2.9129999999999998</v>
      </c>
      <c r="BQ66" s="42">
        <v>3.8529999999999998</v>
      </c>
      <c r="BR66" s="42">
        <v>4.7770000000000001</v>
      </c>
      <c r="BS66" s="42">
        <v>5.6840000000000002</v>
      </c>
      <c r="BT66" s="42">
        <v>6.5730000000000004</v>
      </c>
      <c r="BU66" s="42">
        <v>7.444</v>
      </c>
      <c r="BV66" s="42">
        <v>8.2959999999999994</v>
      </c>
      <c r="BW66" s="42">
        <v>9.1289999999999996</v>
      </c>
      <c r="BX66" s="42">
        <v>9.9409999999999989</v>
      </c>
      <c r="BY66" s="42">
        <v>10.731999999999999</v>
      </c>
      <c r="BZ66" s="42">
        <v>11.5</v>
      </c>
      <c r="CA66" s="42">
        <v>12.244</v>
      </c>
      <c r="CB66" s="42">
        <v>12.962999999999999</v>
      </c>
      <c r="CC66" s="42">
        <v>13.654999999999999</v>
      </c>
      <c r="CD66" s="42">
        <v>14.318</v>
      </c>
      <c r="CE66" s="42">
        <v>14.950999999999999</v>
      </c>
      <c r="CF66" s="42">
        <v>15.552</v>
      </c>
      <c r="CG66" s="42">
        <v>16.119</v>
      </c>
      <c r="CH66" s="42">
        <v>16.650000000000002</v>
      </c>
      <c r="CI66" s="42">
        <v>17.143000000000001</v>
      </c>
      <c r="CJ66" s="42">
        <v>17.596</v>
      </c>
      <c r="CK66" s="42">
        <v>18.007000000000001</v>
      </c>
      <c r="CL66" s="42">
        <v>18.375</v>
      </c>
      <c r="CM66" s="42">
        <v>18.700000000000003</v>
      </c>
      <c r="CN66" s="42">
        <v>18.981000000000002</v>
      </c>
      <c r="CO66" s="42">
        <v>19.219000000000001</v>
      </c>
      <c r="CP66" s="42">
        <v>19.417000000000002</v>
      </c>
      <c r="CQ66" s="42">
        <v>19.577000000000002</v>
      </c>
      <c r="CR66" s="42">
        <v>19.703000000000003</v>
      </c>
      <c r="CS66" s="42">
        <v>19.8</v>
      </c>
      <c r="CT66" s="42">
        <v>19.872</v>
      </c>
      <c r="CU66" s="42">
        <v>19.923999999999999</v>
      </c>
      <c r="CV66" s="42">
        <v>19.961000000000002</v>
      </c>
      <c r="CW66" s="42">
        <v>19.986000000000001</v>
      </c>
      <c r="CX66" s="42">
        <v>20.002000000000002</v>
      </c>
      <c r="CY66" s="42">
        <v>20.012</v>
      </c>
      <c r="CZ66" s="42">
        <v>20.019000000000002</v>
      </c>
      <c r="DA66" s="42">
        <v>20.023</v>
      </c>
      <c r="DB66" s="41"/>
      <c r="DC66" s="41"/>
      <c r="DD66" s="41"/>
    </row>
    <row r="67" spans="1:108"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0.98499999999999999</v>
      </c>
      <c r="BP67" s="42">
        <v>1.9549999999999998</v>
      </c>
      <c r="BQ67" s="42">
        <v>2.9089999999999998</v>
      </c>
      <c r="BR67" s="42">
        <v>3.8460000000000001</v>
      </c>
      <c r="BS67" s="42">
        <v>4.766</v>
      </c>
      <c r="BT67" s="42">
        <v>5.6680000000000001</v>
      </c>
      <c r="BU67" s="42">
        <v>6.5520000000000005</v>
      </c>
      <c r="BV67" s="42">
        <v>7.4170000000000007</v>
      </c>
      <c r="BW67" s="42">
        <v>8.2619999999999987</v>
      </c>
      <c r="BX67" s="42">
        <v>9.0860000000000003</v>
      </c>
      <c r="BY67" s="42">
        <v>9.8879999999999999</v>
      </c>
      <c r="BZ67" s="42">
        <v>10.667</v>
      </c>
      <c r="CA67" s="42">
        <v>11.421999999999999</v>
      </c>
      <c r="CB67" s="42">
        <v>12.151</v>
      </c>
      <c r="CC67" s="42">
        <v>12.853</v>
      </c>
      <c r="CD67" s="42">
        <v>13.526</v>
      </c>
      <c r="CE67" s="42">
        <v>14.167999999999999</v>
      </c>
      <c r="CF67" s="42">
        <v>14.777999999999999</v>
      </c>
      <c r="CG67" s="42">
        <v>15.353</v>
      </c>
      <c r="CH67" s="42">
        <v>15.891999999999999</v>
      </c>
      <c r="CI67" s="42">
        <v>16.391999999999999</v>
      </c>
      <c r="CJ67" s="42">
        <v>16.851000000000003</v>
      </c>
      <c r="CK67" s="42">
        <v>17.268000000000001</v>
      </c>
      <c r="CL67" s="42">
        <v>17.641000000000002</v>
      </c>
      <c r="CM67" s="42">
        <v>17.970000000000002</v>
      </c>
      <c r="CN67" s="42">
        <v>18.255000000000003</v>
      </c>
      <c r="CO67" s="42">
        <v>18.497</v>
      </c>
      <c r="CP67" s="42">
        <v>18.698</v>
      </c>
      <c r="CQ67" s="42">
        <v>18.861000000000001</v>
      </c>
      <c r="CR67" s="42">
        <v>18.989000000000001</v>
      </c>
      <c r="CS67" s="42">
        <v>19.088000000000001</v>
      </c>
      <c r="CT67" s="42">
        <v>19.161000000000001</v>
      </c>
      <c r="CU67" s="42">
        <v>19.214000000000002</v>
      </c>
      <c r="CV67" s="42">
        <v>19.251000000000001</v>
      </c>
      <c r="CW67" s="42">
        <v>19.276</v>
      </c>
      <c r="CX67" s="42">
        <v>19.293000000000003</v>
      </c>
      <c r="CY67" s="42">
        <v>19.304000000000002</v>
      </c>
      <c r="CZ67" s="42">
        <v>19.311</v>
      </c>
      <c r="DA67" s="42">
        <v>19.315000000000001</v>
      </c>
      <c r="DB67" s="41"/>
      <c r="DC67" s="41"/>
      <c r="DD67" s="41"/>
    </row>
    <row r="68" spans="1:108"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0.98399999999999999</v>
      </c>
      <c r="BQ68" s="42">
        <v>1.952</v>
      </c>
      <c r="BR68" s="42">
        <v>2.903</v>
      </c>
      <c r="BS68" s="42">
        <v>3.8369999999999997</v>
      </c>
      <c r="BT68" s="42">
        <v>4.7530000000000001</v>
      </c>
      <c r="BU68" s="42">
        <v>5.65</v>
      </c>
      <c r="BV68" s="42">
        <v>6.5280000000000005</v>
      </c>
      <c r="BW68" s="42">
        <v>7.3860000000000001</v>
      </c>
      <c r="BX68" s="42">
        <v>8.222999999999999</v>
      </c>
      <c r="BY68" s="42">
        <v>9.036999999999999</v>
      </c>
      <c r="BZ68" s="42">
        <v>9.8279999999999994</v>
      </c>
      <c r="CA68" s="42">
        <v>10.593999999999999</v>
      </c>
      <c r="CB68" s="42">
        <v>11.334</v>
      </c>
      <c r="CC68" s="42">
        <v>12.046999999999999</v>
      </c>
      <c r="CD68" s="42">
        <v>12.729999999999999</v>
      </c>
      <c r="CE68" s="42">
        <v>13.382</v>
      </c>
      <c r="CF68" s="42">
        <v>14.000999999999999</v>
      </c>
      <c r="CG68" s="42">
        <v>14.584999999999999</v>
      </c>
      <c r="CH68" s="42">
        <v>15.132</v>
      </c>
      <c r="CI68" s="42">
        <v>15.639999999999999</v>
      </c>
      <c r="CJ68" s="42">
        <v>16.107000000000003</v>
      </c>
      <c r="CK68" s="42">
        <v>16.53</v>
      </c>
      <c r="CL68" s="42">
        <v>16.909000000000002</v>
      </c>
      <c r="CM68" s="42">
        <v>17.243000000000002</v>
      </c>
      <c r="CN68" s="42">
        <v>17.533000000000001</v>
      </c>
      <c r="CO68" s="42">
        <v>17.778000000000002</v>
      </c>
      <c r="CP68" s="42">
        <v>17.982000000000003</v>
      </c>
      <c r="CQ68" s="42">
        <v>18.147000000000002</v>
      </c>
      <c r="CR68" s="42">
        <v>18.277000000000001</v>
      </c>
      <c r="CS68" s="42">
        <v>18.377000000000002</v>
      </c>
      <c r="CT68" s="42">
        <v>18.452000000000002</v>
      </c>
      <c r="CU68" s="42">
        <v>18.506</v>
      </c>
      <c r="CV68" s="42">
        <v>18.544</v>
      </c>
      <c r="CW68" s="42">
        <v>18.57</v>
      </c>
      <c r="CX68" s="42">
        <v>18.587</v>
      </c>
      <c r="CY68" s="42">
        <v>18.598000000000003</v>
      </c>
      <c r="CZ68" s="42">
        <v>18.605</v>
      </c>
      <c r="DA68" s="42">
        <v>18.609000000000002</v>
      </c>
      <c r="DB68" s="41"/>
      <c r="DC68" s="41"/>
      <c r="DD68" s="41"/>
    </row>
    <row r="69" spans="1:108"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0.98399999999999999</v>
      </c>
      <c r="BR69" s="42">
        <v>1.9509999999999998</v>
      </c>
      <c r="BS69" s="42">
        <v>2.9</v>
      </c>
      <c r="BT69" s="42">
        <v>3.831</v>
      </c>
      <c r="BU69" s="42">
        <v>4.7430000000000003</v>
      </c>
      <c r="BV69" s="42">
        <v>5.6350000000000007</v>
      </c>
      <c r="BW69" s="42">
        <v>6.5070000000000006</v>
      </c>
      <c r="BX69" s="42">
        <v>7.3570000000000002</v>
      </c>
      <c r="BY69" s="42">
        <v>8.1849999999999987</v>
      </c>
      <c r="BZ69" s="42">
        <v>8.988999999999999</v>
      </c>
      <c r="CA69" s="42">
        <v>9.7679999999999989</v>
      </c>
      <c r="CB69" s="42">
        <v>10.52</v>
      </c>
      <c r="CC69" s="42">
        <v>11.244</v>
      </c>
      <c r="CD69" s="42">
        <v>11.937999999999999</v>
      </c>
      <c r="CE69" s="42">
        <v>12.600999999999999</v>
      </c>
      <c r="CF69" s="42">
        <v>13.229999999999999</v>
      </c>
      <c r="CG69" s="42">
        <v>13.824</v>
      </c>
      <c r="CH69" s="42">
        <v>14.379999999999999</v>
      </c>
      <c r="CI69" s="42">
        <v>14.895999999999999</v>
      </c>
      <c r="CJ69" s="42">
        <v>15.37</v>
      </c>
      <c r="CK69" s="42">
        <v>15.799999999999999</v>
      </c>
      <c r="CL69" s="42">
        <v>16.185000000000002</v>
      </c>
      <c r="CM69" s="42">
        <v>16.525000000000002</v>
      </c>
      <c r="CN69" s="42">
        <v>16.819000000000003</v>
      </c>
      <c r="CO69" s="42">
        <v>17.068000000000001</v>
      </c>
      <c r="CP69" s="42">
        <v>17.275000000000002</v>
      </c>
      <c r="CQ69" s="42">
        <v>17.443000000000001</v>
      </c>
      <c r="CR69" s="42">
        <v>17.575000000000003</v>
      </c>
      <c r="CS69" s="42">
        <v>17.677</v>
      </c>
      <c r="CT69" s="42">
        <v>17.753</v>
      </c>
      <c r="CU69" s="42">
        <v>17.808</v>
      </c>
      <c r="CV69" s="42">
        <v>17.846</v>
      </c>
      <c r="CW69" s="42">
        <v>17.872</v>
      </c>
      <c r="CX69" s="42">
        <v>17.889000000000003</v>
      </c>
      <c r="CY69" s="42">
        <v>17.900000000000002</v>
      </c>
      <c r="CZ69" s="42">
        <v>17.907</v>
      </c>
      <c r="DA69" s="42">
        <v>17.911000000000001</v>
      </c>
      <c r="DB69" s="41"/>
      <c r="DC69" s="41"/>
      <c r="DD69" s="41"/>
    </row>
    <row r="70" spans="1:108"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0.98299999999999998</v>
      </c>
      <c r="BS70" s="42">
        <v>1.948</v>
      </c>
      <c r="BT70" s="42">
        <v>2.8939999999999997</v>
      </c>
      <c r="BU70" s="42">
        <v>3.8209999999999997</v>
      </c>
      <c r="BV70" s="42">
        <v>4.7280000000000006</v>
      </c>
      <c r="BW70" s="42">
        <v>5.6140000000000008</v>
      </c>
      <c r="BX70" s="42">
        <v>6.4790000000000001</v>
      </c>
      <c r="BY70" s="42">
        <v>7.3210000000000006</v>
      </c>
      <c r="BZ70" s="42">
        <v>8.1379999999999999</v>
      </c>
      <c r="CA70" s="42">
        <v>8.93</v>
      </c>
      <c r="CB70" s="42">
        <v>9.6950000000000003</v>
      </c>
      <c r="CC70" s="42">
        <v>10.430999999999999</v>
      </c>
      <c r="CD70" s="42">
        <v>11.136999999999999</v>
      </c>
      <c r="CE70" s="42">
        <v>11.811</v>
      </c>
      <c r="CF70" s="42">
        <v>12.450999999999999</v>
      </c>
      <c r="CG70" s="42">
        <v>13.055</v>
      </c>
      <c r="CH70" s="42">
        <v>13.62</v>
      </c>
      <c r="CI70" s="42">
        <v>14.145</v>
      </c>
      <c r="CJ70" s="42">
        <v>14.626999999999999</v>
      </c>
      <c r="CK70" s="42">
        <v>15.064</v>
      </c>
      <c r="CL70" s="42">
        <v>15.456</v>
      </c>
      <c r="CM70" s="42">
        <v>15.802</v>
      </c>
      <c r="CN70" s="42">
        <v>16.101000000000003</v>
      </c>
      <c r="CO70" s="42">
        <v>16.355</v>
      </c>
      <c r="CP70" s="42">
        <v>16.565000000000001</v>
      </c>
      <c r="CQ70" s="42">
        <v>16.736000000000001</v>
      </c>
      <c r="CR70" s="42">
        <v>16.871000000000002</v>
      </c>
      <c r="CS70" s="42">
        <v>16.974</v>
      </c>
      <c r="CT70" s="42">
        <v>17.051000000000002</v>
      </c>
      <c r="CU70" s="42">
        <v>17.107000000000003</v>
      </c>
      <c r="CV70" s="42">
        <v>17.146000000000001</v>
      </c>
      <c r="CW70" s="42">
        <v>17.173000000000002</v>
      </c>
      <c r="CX70" s="42">
        <v>17.190000000000001</v>
      </c>
      <c r="CY70" s="42">
        <v>17.201000000000001</v>
      </c>
      <c r="CZ70" s="42">
        <v>17.208000000000002</v>
      </c>
      <c r="DA70" s="42">
        <v>17.212</v>
      </c>
      <c r="DB70" s="41"/>
      <c r="DC70" s="41"/>
      <c r="DD70" s="41"/>
    </row>
    <row r="71" spans="1:108"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0.98199999999999998</v>
      </c>
      <c r="BT71" s="42">
        <v>1.9449999999999998</v>
      </c>
      <c r="BU71" s="42">
        <v>2.8889999999999998</v>
      </c>
      <c r="BV71" s="42">
        <v>3.8119999999999998</v>
      </c>
      <c r="BW71" s="42">
        <v>4.7140000000000004</v>
      </c>
      <c r="BX71" s="42">
        <v>5.5940000000000003</v>
      </c>
      <c r="BY71" s="42">
        <v>6.45</v>
      </c>
      <c r="BZ71" s="42">
        <v>7.282</v>
      </c>
      <c r="CA71" s="42">
        <v>8.0879999999999992</v>
      </c>
      <c r="CB71" s="42">
        <v>8.8669999999999991</v>
      </c>
      <c r="CC71" s="42">
        <v>9.6159999999999997</v>
      </c>
      <c r="CD71" s="42">
        <v>10.334999999999999</v>
      </c>
      <c r="CE71" s="42">
        <v>11.020999999999999</v>
      </c>
      <c r="CF71" s="42">
        <v>11.671999999999999</v>
      </c>
      <c r="CG71" s="42">
        <v>12.286</v>
      </c>
      <c r="CH71" s="42">
        <v>12.860999999999999</v>
      </c>
      <c r="CI71" s="42">
        <v>13.395</v>
      </c>
      <c r="CJ71" s="42">
        <v>13.885999999999999</v>
      </c>
      <c r="CK71" s="42">
        <v>14.331</v>
      </c>
      <c r="CL71" s="42">
        <v>14.729999999999999</v>
      </c>
      <c r="CM71" s="42">
        <v>15.081999999999999</v>
      </c>
      <c r="CN71" s="42">
        <v>15.385999999999999</v>
      </c>
      <c r="CO71" s="42">
        <v>15.644</v>
      </c>
      <c r="CP71" s="42">
        <v>15.857999999999999</v>
      </c>
      <c r="CQ71" s="42">
        <v>16.032</v>
      </c>
      <c r="CR71" s="42">
        <v>16.169</v>
      </c>
      <c r="CS71" s="42">
        <v>16.274000000000001</v>
      </c>
      <c r="CT71" s="42">
        <v>16.352</v>
      </c>
      <c r="CU71" s="42">
        <v>16.409000000000002</v>
      </c>
      <c r="CV71" s="42">
        <v>16.449000000000002</v>
      </c>
      <c r="CW71" s="42">
        <v>16.476000000000003</v>
      </c>
      <c r="CX71" s="42">
        <v>16.494</v>
      </c>
      <c r="CY71" s="42">
        <v>16.505000000000003</v>
      </c>
      <c r="CZ71" s="42">
        <v>16.512</v>
      </c>
      <c r="DA71" s="42">
        <v>16.516000000000002</v>
      </c>
      <c r="DB71" s="41"/>
      <c r="DC71" s="41"/>
      <c r="DD71" s="41"/>
    </row>
    <row r="72" spans="1:108"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0.98099999999999998</v>
      </c>
      <c r="BU72" s="42">
        <v>1.9419999999999999</v>
      </c>
      <c r="BV72" s="42">
        <v>2.8819999999999997</v>
      </c>
      <c r="BW72" s="42">
        <v>3.8009999999999997</v>
      </c>
      <c r="BX72" s="42">
        <v>4.6970000000000001</v>
      </c>
      <c r="BY72" s="42">
        <v>5.569</v>
      </c>
      <c r="BZ72" s="42">
        <v>6.4160000000000004</v>
      </c>
      <c r="CA72" s="42">
        <v>7.2370000000000001</v>
      </c>
      <c r="CB72" s="42">
        <v>8.0299999999999994</v>
      </c>
      <c r="CC72" s="42">
        <v>8.7929999999999993</v>
      </c>
      <c r="CD72" s="42">
        <v>9.5249999999999986</v>
      </c>
      <c r="CE72" s="42">
        <v>10.224</v>
      </c>
      <c r="CF72" s="42">
        <v>10.886999999999999</v>
      </c>
      <c r="CG72" s="42">
        <v>11.513</v>
      </c>
      <c r="CH72" s="42">
        <v>12.099</v>
      </c>
      <c r="CI72" s="42">
        <v>12.642999999999999</v>
      </c>
      <c r="CJ72" s="42">
        <v>13.142999999999999</v>
      </c>
      <c r="CK72" s="42">
        <v>13.597</v>
      </c>
      <c r="CL72" s="42">
        <v>14.003</v>
      </c>
      <c r="CM72" s="42">
        <v>14.360999999999999</v>
      </c>
      <c r="CN72" s="42">
        <v>14.670999999999999</v>
      </c>
      <c r="CO72" s="42">
        <v>14.933999999999999</v>
      </c>
      <c r="CP72" s="42">
        <v>15.151999999999999</v>
      </c>
      <c r="CQ72" s="42">
        <v>15.328999999999999</v>
      </c>
      <c r="CR72" s="42">
        <v>15.468999999999999</v>
      </c>
      <c r="CS72" s="42">
        <v>15.575999999999999</v>
      </c>
      <c r="CT72" s="42">
        <v>15.655999999999999</v>
      </c>
      <c r="CU72" s="42">
        <v>15.713999999999999</v>
      </c>
      <c r="CV72" s="42">
        <v>15.754</v>
      </c>
      <c r="CW72" s="42">
        <v>15.782</v>
      </c>
      <c r="CX72" s="42">
        <v>15.799999999999999</v>
      </c>
      <c r="CY72" s="42">
        <v>15.811999999999999</v>
      </c>
      <c r="CZ72" s="42">
        <v>15.818999999999999</v>
      </c>
      <c r="DA72" s="42">
        <v>15.822999999999999</v>
      </c>
      <c r="DB72" s="41"/>
      <c r="DC72" s="41"/>
      <c r="DD72" s="41"/>
    </row>
    <row r="73" spans="1:108"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v>
      </c>
      <c r="BV73" s="42">
        <v>1.9389999999999998</v>
      </c>
      <c r="BW73" s="42">
        <v>2.8759999999999999</v>
      </c>
      <c r="BX73" s="42">
        <v>3.79</v>
      </c>
      <c r="BY73" s="42">
        <v>4.6800000000000006</v>
      </c>
      <c r="BZ73" s="42">
        <v>5.5440000000000005</v>
      </c>
      <c r="CA73" s="42">
        <v>6.3810000000000002</v>
      </c>
      <c r="CB73" s="42">
        <v>7.19</v>
      </c>
      <c r="CC73" s="42">
        <v>7.968</v>
      </c>
      <c r="CD73" s="42">
        <v>8.7149999999999999</v>
      </c>
      <c r="CE73" s="42">
        <v>9.427999999999999</v>
      </c>
      <c r="CF73" s="42">
        <v>10.104999999999999</v>
      </c>
      <c r="CG73" s="42">
        <v>10.743</v>
      </c>
      <c r="CH73" s="42">
        <v>11.34</v>
      </c>
      <c r="CI73" s="42">
        <v>11.895</v>
      </c>
      <c r="CJ73" s="42">
        <v>12.404999999999999</v>
      </c>
      <c r="CK73" s="42">
        <v>12.866999999999999</v>
      </c>
      <c r="CL73" s="42">
        <v>13.280999999999999</v>
      </c>
      <c r="CM73" s="42">
        <v>13.645999999999999</v>
      </c>
      <c r="CN73" s="42">
        <v>13.962</v>
      </c>
      <c r="CO73" s="42">
        <v>14.229999999999999</v>
      </c>
      <c r="CP73" s="42">
        <v>14.452</v>
      </c>
      <c r="CQ73" s="42">
        <v>14.632</v>
      </c>
      <c r="CR73" s="42">
        <v>14.773999999999999</v>
      </c>
      <c r="CS73" s="42">
        <v>14.882999999999999</v>
      </c>
      <c r="CT73" s="42">
        <v>14.963999999999999</v>
      </c>
      <c r="CU73" s="42">
        <v>15.023</v>
      </c>
      <c r="CV73" s="42">
        <v>15.064</v>
      </c>
      <c r="CW73" s="42">
        <v>15.091999999999999</v>
      </c>
      <c r="CX73" s="42">
        <v>15.11</v>
      </c>
      <c r="CY73" s="42">
        <v>15.122</v>
      </c>
      <c r="CZ73" s="42">
        <v>15.129</v>
      </c>
      <c r="DA73" s="42">
        <v>15.133999999999999</v>
      </c>
      <c r="DB73" s="41"/>
      <c r="DC73" s="41"/>
      <c r="DD73" s="41"/>
    </row>
    <row r="74" spans="1:108"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0.97899999999999998</v>
      </c>
      <c r="BW74" s="42">
        <v>1.9359999999999999</v>
      </c>
      <c r="BX74" s="42">
        <v>2.8689999999999998</v>
      </c>
      <c r="BY74" s="42">
        <v>3.7769999999999997</v>
      </c>
      <c r="BZ74" s="42">
        <v>4.6590000000000007</v>
      </c>
      <c r="CA74" s="42">
        <v>5.5129999999999999</v>
      </c>
      <c r="CB74" s="42">
        <v>6.3390000000000004</v>
      </c>
      <c r="CC74" s="42">
        <v>7.1340000000000003</v>
      </c>
      <c r="CD74" s="42">
        <v>7.8959999999999999</v>
      </c>
      <c r="CE74" s="42">
        <v>8.6229999999999993</v>
      </c>
      <c r="CF74" s="42">
        <v>9.3140000000000001</v>
      </c>
      <c r="CG74" s="42">
        <v>9.9649999999999999</v>
      </c>
      <c r="CH74" s="42">
        <v>10.574999999999999</v>
      </c>
      <c r="CI74" s="42">
        <v>11.141</v>
      </c>
      <c r="CJ74" s="42">
        <v>11.661</v>
      </c>
      <c r="CK74" s="42">
        <v>12.132999999999999</v>
      </c>
      <c r="CL74" s="42">
        <v>12.555999999999999</v>
      </c>
      <c r="CM74" s="42">
        <v>12.929</v>
      </c>
      <c r="CN74" s="42">
        <v>13.251999999999999</v>
      </c>
      <c r="CO74" s="42">
        <v>13.526</v>
      </c>
      <c r="CP74" s="42">
        <v>13.753</v>
      </c>
      <c r="CQ74" s="42">
        <v>13.936999999999999</v>
      </c>
      <c r="CR74" s="42">
        <v>14.081999999999999</v>
      </c>
      <c r="CS74" s="42">
        <v>14.193999999999999</v>
      </c>
      <c r="CT74" s="42">
        <v>14.276999999999999</v>
      </c>
      <c r="CU74" s="42">
        <v>14.337</v>
      </c>
      <c r="CV74" s="42">
        <v>14.379</v>
      </c>
      <c r="CW74" s="42">
        <v>14.407999999999999</v>
      </c>
      <c r="CX74" s="42">
        <v>14.427</v>
      </c>
      <c r="CY74" s="42">
        <v>14.439</v>
      </c>
      <c r="CZ74" s="42">
        <v>14.446</v>
      </c>
      <c r="DA74" s="42">
        <v>14.450999999999999</v>
      </c>
      <c r="DB74" s="41"/>
      <c r="DC74" s="41"/>
      <c r="DD74" s="41"/>
    </row>
    <row r="75" spans="1:108"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0.97799999999999998</v>
      </c>
      <c r="BX75" s="42">
        <v>1.9309999999999998</v>
      </c>
      <c r="BY75" s="42">
        <v>2.859</v>
      </c>
      <c r="BZ75" s="42">
        <v>3.76</v>
      </c>
      <c r="CA75" s="42">
        <v>4.633</v>
      </c>
      <c r="CB75" s="42">
        <v>5.4770000000000003</v>
      </c>
      <c r="CC75" s="42">
        <v>6.2890000000000006</v>
      </c>
      <c r="CD75" s="42">
        <v>7.0680000000000005</v>
      </c>
      <c r="CE75" s="42">
        <v>7.8109999999999999</v>
      </c>
      <c r="CF75" s="42">
        <v>8.5169999999999995</v>
      </c>
      <c r="CG75" s="42">
        <v>9.1829999999999998</v>
      </c>
      <c r="CH75" s="42">
        <v>9.8059999999999992</v>
      </c>
      <c r="CI75" s="42">
        <v>10.385</v>
      </c>
      <c r="CJ75" s="42">
        <v>10.917</v>
      </c>
      <c r="CK75" s="42">
        <v>11.398999999999999</v>
      </c>
      <c r="CL75" s="42">
        <v>11.831</v>
      </c>
      <c r="CM75" s="42">
        <v>12.212</v>
      </c>
      <c r="CN75" s="42">
        <v>12.542</v>
      </c>
      <c r="CO75" s="42">
        <v>12.821999999999999</v>
      </c>
      <c r="CP75" s="42">
        <v>13.054</v>
      </c>
      <c r="CQ75" s="42">
        <v>13.241999999999999</v>
      </c>
      <c r="CR75" s="42">
        <v>13.389999999999999</v>
      </c>
      <c r="CS75" s="42">
        <v>13.504</v>
      </c>
      <c r="CT75" s="42">
        <v>13.588999999999999</v>
      </c>
      <c r="CU75" s="42">
        <v>13.649999999999999</v>
      </c>
      <c r="CV75" s="42">
        <v>13.693</v>
      </c>
      <c r="CW75" s="42">
        <v>13.722</v>
      </c>
      <c r="CX75" s="42">
        <v>13.741</v>
      </c>
      <c r="CY75" s="42">
        <v>13.753</v>
      </c>
      <c r="CZ75" s="42">
        <v>13.760999999999999</v>
      </c>
      <c r="DA75" s="42">
        <v>13.766</v>
      </c>
      <c r="DB75" s="41"/>
      <c r="DC75" s="41"/>
      <c r="DD75" s="41"/>
    </row>
    <row r="76" spans="1:108"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0.97599999999999998</v>
      </c>
      <c r="BY76" s="42">
        <v>1.9259999999999999</v>
      </c>
      <c r="BZ76" s="42">
        <v>2.8489999999999998</v>
      </c>
      <c r="CA76" s="42">
        <v>3.7429999999999999</v>
      </c>
      <c r="CB76" s="42">
        <v>4.6060000000000008</v>
      </c>
      <c r="CC76" s="42">
        <v>5.4370000000000003</v>
      </c>
      <c r="CD76" s="42">
        <v>6.234</v>
      </c>
      <c r="CE76" s="42">
        <v>6.9950000000000001</v>
      </c>
      <c r="CF76" s="42">
        <v>7.7170000000000005</v>
      </c>
      <c r="CG76" s="42">
        <v>8.3979999999999997</v>
      </c>
      <c r="CH76" s="42">
        <v>9.0359999999999996</v>
      </c>
      <c r="CI76" s="42">
        <v>9.6280000000000001</v>
      </c>
      <c r="CJ76" s="42">
        <v>10.171999999999999</v>
      </c>
      <c r="CK76" s="42">
        <v>10.665999999999999</v>
      </c>
      <c r="CL76" s="42">
        <v>11.107999999999999</v>
      </c>
      <c r="CM76" s="42">
        <v>11.497999999999999</v>
      </c>
      <c r="CN76" s="42">
        <v>11.836</v>
      </c>
      <c r="CO76" s="42">
        <v>12.122</v>
      </c>
      <c r="CP76" s="42">
        <v>12.359</v>
      </c>
      <c r="CQ76" s="42">
        <v>12.551</v>
      </c>
      <c r="CR76" s="42">
        <v>12.702999999999999</v>
      </c>
      <c r="CS76" s="42">
        <v>12.82</v>
      </c>
      <c r="CT76" s="42">
        <v>12.907</v>
      </c>
      <c r="CU76" s="42">
        <v>12.969999999999999</v>
      </c>
      <c r="CV76" s="42">
        <v>13.013999999999999</v>
      </c>
      <c r="CW76" s="42">
        <v>13.043999999999999</v>
      </c>
      <c r="CX76" s="42">
        <v>13.064</v>
      </c>
      <c r="CY76" s="42">
        <v>13.077</v>
      </c>
      <c r="CZ76" s="42">
        <v>13.084999999999999</v>
      </c>
      <c r="DA76" s="42">
        <v>13.09</v>
      </c>
      <c r="DB76" s="41"/>
      <c r="DC76" s="41"/>
      <c r="DD76" s="41"/>
    </row>
    <row r="77" spans="1:108"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0.97399999999999998</v>
      </c>
      <c r="BZ77" s="42">
        <v>1.92</v>
      </c>
      <c r="CA77" s="42">
        <v>2.8359999999999999</v>
      </c>
      <c r="CB77" s="42">
        <v>3.7210000000000001</v>
      </c>
      <c r="CC77" s="42">
        <v>4.5730000000000004</v>
      </c>
      <c r="CD77" s="42">
        <v>5.3900000000000006</v>
      </c>
      <c r="CE77" s="42">
        <v>6.17</v>
      </c>
      <c r="CF77" s="42">
        <v>6.9110000000000005</v>
      </c>
      <c r="CG77" s="42">
        <v>7.61</v>
      </c>
      <c r="CH77" s="42">
        <v>8.2639999999999993</v>
      </c>
      <c r="CI77" s="42">
        <v>8.8709999999999987</v>
      </c>
      <c r="CJ77" s="42">
        <v>9.4290000000000003</v>
      </c>
      <c r="CK77" s="42">
        <v>9.9349999999999987</v>
      </c>
      <c r="CL77" s="42">
        <v>10.388</v>
      </c>
      <c r="CM77" s="42">
        <v>10.788</v>
      </c>
      <c r="CN77" s="42">
        <v>11.133999999999999</v>
      </c>
      <c r="CO77" s="42">
        <v>11.427</v>
      </c>
      <c r="CP77" s="42">
        <v>11.67</v>
      </c>
      <c r="CQ77" s="42">
        <v>11.866999999999999</v>
      </c>
      <c r="CR77" s="42">
        <v>12.023</v>
      </c>
      <c r="CS77" s="42">
        <v>12.142999999999999</v>
      </c>
      <c r="CT77" s="42">
        <v>12.231999999999999</v>
      </c>
      <c r="CU77" s="42">
        <v>12.295999999999999</v>
      </c>
      <c r="CV77" s="42">
        <v>12.340999999999999</v>
      </c>
      <c r="CW77" s="42">
        <v>12.372</v>
      </c>
      <c r="CX77" s="42">
        <v>12.391999999999999</v>
      </c>
      <c r="CY77" s="42">
        <v>12.404999999999999</v>
      </c>
      <c r="CZ77" s="42">
        <v>12.413</v>
      </c>
      <c r="DA77" s="42">
        <v>12.417999999999999</v>
      </c>
      <c r="DB77" s="41"/>
      <c r="DC77" s="41"/>
      <c r="DD77" s="41"/>
    </row>
    <row r="78" spans="1:108"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0.97199999999999998</v>
      </c>
      <c r="CA78" s="42">
        <v>1.9129999999999998</v>
      </c>
      <c r="CB78" s="42">
        <v>2.8220000000000001</v>
      </c>
      <c r="CC78" s="42">
        <v>3.6970000000000001</v>
      </c>
      <c r="CD78" s="42">
        <v>4.5369999999999999</v>
      </c>
      <c r="CE78" s="42">
        <v>5.3380000000000001</v>
      </c>
      <c r="CF78" s="42">
        <v>6.0990000000000002</v>
      </c>
      <c r="CG78" s="42">
        <v>6.8170000000000002</v>
      </c>
      <c r="CH78" s="42">
        <v>7.4890000000000008</v>
      </c>
      <c r="CI78" s="42">
        <v>8.1129999999999995</v>
      </c>
      <c r="CJ78" s="42">
        <v>8.6859999999999999</v>
      </c>
      <c r="CK78" s="42">
        <v>9.2059999999999995</v>
      </c>
      <c r="CL78" s="42">
        <v>9.6719999999999988</v>
      </c>
      <c r="CM78" s="42">
        <v>10.083</v>
      </c>
      <c r="CN78" s="42">
        <v>10.439</v>
      </c>
      <c r="CO78" s="42">
        <v>10.74</v>
      </c>
      <c r="CP78" s="42">
        <v>10.99</v>
      </c>
      <c r="CQ78" s="42">
        <v>11.193</v>
      </c>
      <c r="CR78" s="42">
        <v>11.353</v>
      </c>
      <c r="CS78" s="42">
        <v>11.475999999999999</v>
      </c>
      <c r="CT78" s="42">
        <v>11.568</v>
      </c>
      <c r="CU78" s="42">
        <v>11.633999999999999</v>
      </c>
      <c r="CV78" s="42">
        <v>11.68</v>
      </c>
      <c r="CW78" s="42">
        <v>11.712</v>
      </c>
      <c r="CX78" s="42">
        <v>11.732999999999999</v>
      </c>
      <c r="CY78" s="42">
        <v>11.745999999999999</v>
      </c>
      <c r="CZ78" s="42">
        <v>11.754</v>
      </c>
      <c r="DA78" s="42">
        <v>11.758999999999999</v>
      </c>
      <c r="DB78" s="41"/>
      <c r="DC78" s="41"/>
      <c r="DD78" s="41"/>
    </row>
    <row r="79" spans="1:108"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0.96899999999999997</v>
      </c>
      <c r="CB79" s="42">
        <v>1.9049999999999998</v>
      </c>
      <c r="CC79" s="42">
        <v>2.806</v>
      </c>
      <c r="CD79" s="42">
        <v>3.67</v>
      </c>
      <c r="CE79" s="42">
        <v>4.4950000000000001</v>
      </c>
      <c r="CF79" s="42">
        <v>5.2780000000000005</v>
      </c>
      <c r="CG79" s="42">
        <v>6.0170000000000003</v>
      </c>
      <c r="CH79" s="42">
        <v>6.7090000000000005</v>
      </c>
      <c r="CI79" s="42">
        <v>7.351</v>
      </c>
      <c r="CJ79" s="42">
        <v>7.9410000000000007</v>
      </c>
      <c r="CK79" s="42">
        <v>8.4759999999999991</v>
      </c>
      <c r="CL79" s="42">
        <v>8.9559999999999995</v>
      </c>
      <c r="CM79" s="42">
        <v>9.3789999999999996</v>
      </c>
      <c r="CN79" s="42">
        <v>9.7449999999999992</v>
      </c>
      <c r="CO79" s="42">
        <v>10.055</v>
      </c>
      <c r="CP79" s="42">
        <v>10.311999999999999</v>
      </c>
      <c r="CQ79" s="42">
        <v>10.520999999999999</v>
      </c>
      <c r="CR79" s="42">
        <v>10.686</v>
      </c>
      <c r="CS79" s="42">
        <v>10.812999999999999</v>
      </c>
      <c r="CT79" s="42">
        <v>10.907</v>
      </c>
      <c r="CU79" s="42">
        <v>10.975</v>
      </c>
      <c r="CV79" s="42">
        <v>11.023</v>
      </c>
      <c r="CW79" s="42">
        <v>11.055999999999999</v>
      </c>
      <c r="CX79" s="42">
        <v>11.077</v>
      </c>
      <c r="CY79" s="42">
        <v>11.090999999999999</v>
      </c>
      <c r="CZ79" s="42">
        <v>11.099</v>
      </c>
      <c r="DA79" s="42">
        <v>11.103999999999999</v>
      </c>
      <c r="DB79" s="41"/>
      <c r="DC79" s="41"/>
      <c r="DD79" s="41"/>
    </row>
    <row r="80" spans="1:108"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0.96699999999999997</v>
      </c>
      <c r="CC80" s="42">
        <v>1.8979999999999999</v>
      </c>
      <c r="CD80" s="42">
        <v>2.79</v>
      </c>
      <c r="CE80" s="42">
        <v>3.6419999999999999</v>
      </c>
      <c r="CF80" s="42">
        <v>4.4510000000000005</v>
      </c>
      <c r="CG80" s="42">
        <v>5.2140000000000004</v>
      </c>
      <c r="CH80" s="42">
        <v>5.9279999999999999</v>
      </c>
      <c r="CI80" s="42">
        <v>6.5910000000000002</v>
      </c>
      <c r="CJ80" s="42">
        <v>7.2</v>
      </c>
      <c r="CK80" s="42">
        <v>7.7530000000000001</v>
      </c>
      <c r="CL80" s="42">
        <v>8.2479999999999993</v>
      </c>
      <c r="CM80" s="42">
        <v>8.6839999999999993</v>
      </c>
      <c r="CN80" s="42">
        <v>9.0619999999999994</v>
      </c>
      <c r="CO80" s="42">
        <v>9.3819999999999997</v>
      </c>
      <c r="CP80" s="42">
        <v>9.6479999999999997</v>
      </c>
      <c r="CQ80" s="42">
        <v>9.8629999999999995</v>
      </c>
      <c r="CR80" s="42">
        <v>10.032999999999999</v>
      </c>
      <c r="CS80" s="42">
        <v>10.164</v>
      </c>
      <c r="CT80" s="42">
        <v>10.260999999999999</v>
      </c>
      <c r="CU80" s="42">
        <v>10.331</v>
      </c>
      <c r="CV80" s="42">
        <v>10.379999999999999</v>
      </c>
      <c r="CW80" s="42">
        <v>10.414</v>
      </c>
      <c r="CX80" s="42">
        <v>10.436</v>
      </c>
      <c r="CY80" s="42">
        <v>10.45</v>
      </c>
      <c r="CZ80" s="42">
        <v>10.459</v>
      </c>
      <c r="DA80" s="42">
        <v>10.463999999999999</v>
      </c>
      <c r="DB80" s="41"/>
      <c r="DC80" s="41"/>
      <c r="DD80" s="41"/>
    </row>
    <row r="81" spans="1:108"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0.96299999999999997</v>
      </c>
      <c r="CD81" s="42">
        <v>1.8869999999999998</v>
      </c>
      <c r="CE81" s="42">
        <v>2.7689999999999997</v>
      </c>
      <c r="CF81" s="42">
        <v>3.6059999999999999</v>
      </c>
      <c r="CG81" s="42">
        <v>4.3959999999999999</v>
      </c>
      <c r="CH81" s="42">
        <v>5.1350000000000007</v>
      </c>
      <c r="CI81" s="42">
        <v>5.8210000000000006</v>
      </c>
      <c r="CJ81" s="42">
        <v>6.4510000000000005</v>
      </c>
      <c r="CK81" s="42">
        <v>7.0230000000000006</v>
      </c>
      <c r="CL81" s="42">
        <v>7.5350000000000001</v>
      </c>
      <c r="CM81" s="42">
        <v>7.9870000000000001</v>
      </c>
      <c r="CN81" s="42">
        <v>8.3780000000000001</v>
      </c>
      <c r="CO81" s="42">
        <v>8.7099999999999991</v>
      </c>
      <c r="CP81" s="42">
        <v>8.9849999999999994</v>
      </c>
      <c r="CQ81" s="42">
        <v>9.2080000000000002</v>
      </c>
      <c r="CR81" s="42">
        <v>9.3839999999999986</v>
      </c>
      <c r="CS81" s="42">
        <v>9.5190000000000001</v>
      </c>
      <c r="CT81" s="42">
        <v>9.6199999999999992</v>
      </c>
      <c r="CU81" s="42">
        <v>9.6929999999999996</v>
      </c>
      <c r="CV81" s="42">
        <v>9.7439999999999998</v>
      </c>
      <c r="CW81" s="42">
        <v>9.7789999999999999</v>
      </c>
      <c r="CX81" s="42">
        <v>9.8019999999999996</v>
      </c>
      <c r="CY81" s="42">
        <v>9.8159999999999989</v>
      </c>
      <c r="CZ81" s="42">
        <v>9.8249999999999993</v>
      </c>
      <c r="DA81" s="42">
        <v>9.83</v>
      </c>
      <c r="DB81" s="41"/>
      <c r="DC81" s="41"/>
      <c r="DD81" s="41"/>
    </row>
    <row r="82" spans="1:108"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0.95899999999999996</v>
      </c>
      <c r="CE82" s="42">
        <v>1.875</v>
      </c>
      <c r="CF82" s="42">
        <v>2.7439999999999998</v>
      </c>
      <c r="CG82" s="42">
        <v>3.5640000000000001</v>
      </c>
      <c r="CH82" s="42">
        <v>4.3320000000000007</v>
      </c>
      <c r="CI82" s="42">
        <v>5.0449999999999999</v>
      </c>
      <c r="CJ82" s="42">
        <v>5.7</v>
      </c>
      <c r="CK82" s="42">
        <v>6.2940000000000005</v>
      </c>
      <c r="CL82" s="42">
        <v>6.8260000000000005</v>
      </c>
      <c r="CM82" s="42">
        <v>7.2949999999999999</v>
      </c>
      <c r="CN82" s="42">
        <v>7.7010000000000005</v>
      </c>
      <c r="CO82" s="42">
        <v>8.0449999999999999</v>
      </c>
      <c r="CP82" s="42">
        <v>8.3309999999999995</v>
      </c>
      <c r="CQ82" s="42">
        <v>8.5629999999999988</v>
      </c>
      <c r="CR82" s="42">
        <v>8.7459999999999987</v>
      </c>
      <c r="CS82" s="42">
        <v>8.8859999999999992</v>
      </c>
      <c r="CT82" s="42">
        <v>8.9909999999999997</v>
      </c>
      <c r="CU82" s="42">
        <v>9.0670000000000002</v>
      </c>
      <c r="CV82" s="42">
        <v>9.1199999999999992</v>
      </c>
      <c r="CW82" s="42">
        <v>9.1559999999999988</v>
      </c>
      <c r="CX82" s="42">
        <v>9.18</v>
      </c>
      <c r="CY82" s="42">
        <v>9.1950000000000003</v>
      </c>
      <c r="CZ82" s="42">
        <v>9.2039999999999988</v>
      </c>
      <c r="DA82" s="42">
        <v>9.2099999999999991</v>
      </c>
      <c r="DB82" s="41"/>
      <c r="DC82" s="41"/>
      <c r="DD82" s="41"/>
    </row>
    <row r="83" spans="1:108"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0.95499999999999996</v>
      </c>
      <c r="CF83" s="42">
        <v>1.8619999999999999</v>
      </c>
      <c r="CG83" s="42">
        <v>2.7170000000000001</v>
      </c>
      <c r="CH83" s="42">
        <v>3.5179999999999998</v>
      </c>
      <c r="CI83" s="42">
        <v>4.2610000000000001</v>
      </c>
      <c r="CJ83" s="42">
        <v>4.944</v>
      </c>
      <c r="CK83" s="42">
        <v>5.5640000000000001</v>
      </c>
      <c r="CL83" s="42">
        <v>6.1190000000000007</v>
      </c>
      <c r="CM83" s="42">
        <v>6.6080000000000005</v>
      </c>
      <c r="CN83" s="42">
        <v>7.032</v>
      </c>
      <c r="CO83" s="42">
        <v>7.391</v>
      </c>
      <c r="CP83" s="42">
        <v>7.6890000000000001</v>
      </c>
      <c r="CQ83" s="42">
        <v>7.9300000000000006</v>
      </c>
      <c r="CR83" s="42">
        <v>8.1209999999999987</v>
      </c>
      <c r="CS83" s="42">
        <v>8.2669999999999995</v>
      </c>
      <c r="CT83" s="42">
        <v>8.3759999999999994</v>
      </c>
      <c r="CU83" s="42">
        <v>8.4550000000000001</v>
      </c>
      <c r="CV83" s="42">
        <v>8.51</v>
      </c>
      <c r="CW83" s="42">
        <v>8.548</v>
      </c>
      <c r="CX83" s="42">
        <v>8.5729999999999986</v>
      </c>
      <c r="CY83" s="42">
        <v>8.5889999999999986</v>
      </c>
      <c r="CZ83" s="42">
        <v>8.5990000000000002</v>
      </c>
      <c r="DA83" s="42">
        <v>8.6049999999999986</v>
      </c>
      <c r="DB83" s="41"/>
      <c r="DC83" s="41"/>
      <c r="DD83" s="41"/>
    </row>
    <row r="84" spans="1:108"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0.95</v>
      </c>
      <c r="CG84" s="42">
        <v>1.8459999999999999</v>
      </c>
      <c r="CH84" s="42">
        <v>2.6850000000000001</v>
      </c>
      <c r="CI84" s="42">
        <v>3.464</v>
      </c>
      <c r="CJ84" s="42">
        <v>4.1790000000000003</v>
      </c>
      <c r="CK84" s="42">
        <v>4.8280000000000003</v>
      </c>
      <c r="CL84" s="42">
        <v>5.4090000000000007</v>
      </c>
      <c r="CM84" s="42">
        <v>5.9220000000000006</v>
      </c>
      <c r="CN84" s="42">
        <v>6.3660000000000005</v>
      </c>
      <c r="CO84" s="42">
        <v>6.742</v>
      </c>
      <c r="CP84" s="42">
        <v>7.0540000000000003</v>
      </c>
      <c r="CQ84" s="42">
        <v>7.3070000000000004</v>
      </c>
      <c r="CR84" s="42">
        <v>7.5070000000000006</v>
      </c>
      <c r="CS84" s="42">
        <v>7.66</v>
      </c>
      <c r="CT84" s="42">
        <v>7.774</v>
      </c>
      <c r="CU84" s="42">
        <v>7.8560000000000008</v>
      </c>
      <c r="CV84" s="42">
        <v>7.9140000000000006</v>
      </c>
      <c r="CW84" s="42">
        <v>7.9530000000000003</v>
      </c>
      <c r="CX84" s="42">
        <v>7.9790000000000001</v>
      </c>
      <c r="CY84" s="42">
        <v>7.9950000000000001</v>
      </c>
      <c r="CZ84" s="42">
        <v>8.004999999999999</v>
      </c>
      <c r="DA84" s="42">
        <v>8.0109999999999992</v>
      </c>
      <c r="DB84" s="41"/>
      <c r="DC84" s="41"/>
      <c r="DD84" s="41"/>
    </row>
    <row r="85" spans="1:108"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0.94399999999999995</v>
      </c>
      <c r="CH85" s="42">
        <v>1.827</v>
      </c>
      <c r="CI85" s="42">
        <v>2.6469999999999998</v>
      </c>
      <c r="CJ85" s="42">
        <v>3.4009999999999998</v>
      </c>
      <c r="CK85" s="42">
        <v>4.085</v>
      </c>
      <c r="CL85" s="42">
        <v>4.6970000000000001</v>
      </c>
      <c r="CM85" s="42">
        <v>5.2370000000000001</v>
      </c>
      <c r="CN85" s="42">
        <v>5.7050000000000001</v>
      </c>
      <c r="CO85" s="42">
        <v>6.101</v>
      </c>
      <c r="CP85" s="42">
        <v>6.4300000000000006</v>
      </c>
      <c r="CQ85" s="42">
        <v>6.6960000000000006</v>
      </c>
      <c r="CR85" s="42">
        <v>6.9060000000000006</v>
      </c>
      <c r="CS85" s="42">
        <v>7.0680000000000005</v>
      </c>
      <c r="CT85" s="42">
        <v>7.1880000000000006</v>
      </c>
      <c r="CU85" s="42">
        <v>7.2750000000000004</v>
      </c>
      <c r="CV85" s="42">
        <v>7.3360000000000003</v>
      </c>
      <c r="CW85" s="42">
        <v>7.3770000000000007</v>
      </c>
      <c r="CX85" s="42">
        <v>7.4039999999999999</v>
      </c>
      <c r="CY85" s="42">
        <v>7.4210000000000003</v>
      </c>
      <c r="CZ85" s="42">
        <v>7.4320000000000004</v>
      </c>
      <c r="DA85" s="42">
        <v>7.4380000000000006</v>
      </c>
      <c r="DB85" s="41"/>
      <c r="DC85" s="41"/>
      <c r="DD85" s="41"/>
    </row>
    <row r="86" spans="1:108"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0.93700000000000006</v>
      </c>
      <c r="CI86" s="42">
        <v>1.8059999999999998</v>
      </c>
      <c r="CJ86" s="42">
        <v>2.605</v>
      </c>
      <c r="CK86" s="42">
        <v>3.33</v>
      </c>
      <c r="CL86" s="42">
        <v>3.9790000000000001</v>
      </c>
      <c r="CM86" s="42">
        <v>4.5510000000000002</v>
      </c>
      <c r="CN86" s="42">
        <v>5.0470000000000006</v>
      </c>
      <c r="CO86" s="42">
        <v>5.4670000000000005</v>
      </c>
      <c r="CP86" s="42">
        <v>5.8150000000000004</v>
      </c>
      <c r="CQ86" s="42">
        <v>6.0970000000000004</v>
      </c>
      <c r="CR86" s="42">
        <v>6.32</v>
      </c>
      <c r="CS86" s="42">
        <v>6.4910000000000005</v>
      </c>
      <c r="CT86" s="42">
        <v>6.6180000000000003</v>
      </c>
      <c r="CU86" s="42">
        <v>6.71</v>
      </c>
      <c r="CV86" s="42">
        <v>6.774</v>
      </c>
      <c r="CW86" s="42">
        <v>6.8180000000000005</v>
      </c>
      <c r="CX86" s="42">
        <v>6.8470000000000004</v>
      </c>
      <c r="CY86" s="42">
        <v>6.8650000000000002</v>
      </c>
      <c r="CZ86" s="42">
        <v>6.8760000000000003</v>
      </c>
      <c r="DA86" s="42">
        <v>6.883</v>
      </c>
      <c r="DB86" s="41"/>
      <c r="DC86" s="41"/>
      <c r="DD86" s="41"/>
    </row>
    <row r="87" spans="1:108"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0.92900000000000005</v>
      </c>
      <c r="CJ87" s="42">
        <v>1.7819999999999998</v>
      </c>
      <c r="CK87" s="42">
        <v>2.556</v>
      </c>
      <c r="CL87" s="42">
        <v>3.2490000000000001</v>
      </c>
      <c r="CM87" s="42">
        <v>3.86</v>
      </c>
      <c r="CN87" s="42">
        <v>4.3890000000000002</v>
      </c>
      <c r="CO87" s="42">
        <v>4.8380000000000001</v>
      </c>
      <c r="CP87" s="42">
        <v>5.21</v>
      </c>
      <c r="CQ87" s="42">
        <v>5.5120000000000005</v>
      </c>
      <c r="CR87" s="42">
        <v>5.75</v>
      </c>
      <c r="CS87" s="42">
        <v>5.9330000000000007</v>
      </c>
      <c r="CT87" s="42">
        <v>6.069</v>
      </c>
      <c r="CU87" s="42">
        <v>6.1670000000000007</v>
      </c>
      <c r="CV87" s="42">
        <v>6.2360000000000007</v>
      </c>
      <c r="CW87" s="42">
        <v>6.2830000000000004</v>
      </c>
      <c r="CX87" s="42">
        <v>6.3140000000000001</v>
      </c>
      <c r="CY87" s="42">
        <v>6.3330000000000002</v>
      </c>
      <c r="CZ87" s="42">
        <v>6.3450000000000006</v>
      </c>
      <c r="DA87" s="42">
        <v>6.3520000000000003</v>
      </c>
      <c r="DB87" s="41"/>
      <c r="DC87" s="41"/>
      <c r="DD87" s="41"/>
    </row>
    <row r="88" spans="1:108"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0.91900000000000004</v>
      </c>
      <c r="CK88" s="42">
        <v>1.7529999999999999</v>
      </c>
      <c r="CL88" s="42">
        <v>2.5</v>
      </c>
      <c r="CM88" s="42">
        <v>3.1589999999999998</v>
      </c>
      <c r="CN88" s="42">
        <v>3.7290000000000001</v>
      </c>
      <c r="CO88" s="42">
        <v>4.2120000000000006</v>
      </c>
      <c r="CP88" s="42">
        <v>4.6130000000000004</v>
      </c>
      <c r="CQ88" s="42">
        <v>4.9380000000000006</v>
      </c>
      <c r="CR88" s="42">
        <v>5.194</v>
      </c>
      <c r="CS88" s="42">
        <v>5.391</v>
      </c>
      <c r="CT88" s="42">
        <v>5.5380000000000003</v>
      </c>
      <c r="CU88" s="42">
        <v>5.6440000000000001</v>
      </c>
      <c r="CV88" s="42">
        <v>5.718</v>
      </c>
      <c r="CW88" s="42">
        <v>5.7680000000000007</v>
      </c>
      <c r="CX88" s="42">
        <v>5.8010000000000002</v>
      </c>
      <c r="CY88" s="42">
        <v>5.8220000000000001</v>
      </c>
      <c r="CZ88" s="42">
        <v>5.835</v>
      </c>
      <c r="DA88" s="42">
        <v>5.843</v>
      </c>
      <c r="DB88" s="41"/>
      <c r="DC88" s="41"/>
      <c r="DD88" s="41"/>
    </row>
    <row r="89" spans="1:108"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0.90800000000000003</v>
      </c>
      <c r="CL89" s="42">
        <v>1.7209999999999999</v>
      </c>
      <c r="CM89" s="42">
        <v>2.4379999999999997</v>
      </c>
      <c r="CN89" s="42">
        <v>3.0589999999999997</v>
      </c>
      <c r="CO89" s="42">
        <v>3.585</v>
      </c>
      <c r="CP89" s="42">
        <v>4.0209999999999999</v>
      </c>
      <c r="CQ89" s="42">
        <v>4.375</v>
      </c>
      <c r="CR89" s="42">
        <v>4.6539999999999999</v>
      </c>
      <c r="CS89" s="42">
        <v>4.8680000000000003</v>
      </c>
      <c r="CT89" s="42">
        <v>5.0280000000000005</v>
      </c>
      <c r="CU89" s="42">
        <v>5.1430000000000007</v>
      </c>
      <c r="CV89" s="42">
        <v>5.2240000000000002</v>
      </c>
      <c r="CW89" s="42">
        <v>5.2789999999999999</v>
      </c>
      <c r="CX89" s="42">
        <v>5.3150000000000004</v>
      </c>
      <c r="CY89" s="42">
        <v>5.3380000000000001</v>
      </c>
      <c r="CZ89" s="42">
        <v>5.3520000000000003</v>
      </c>
      <c r="DA89" s="42">
        <v>5.36</v>
      </c>
      <c r="DB89" s="41"/>
      <c r="DC89" s="41"/>
      <c r="DD89" s="41"/>
    </row>
    <row r="90" spans="1:108"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0.89600000000000002</v>
      </c>
      <c r="CM90" s="42">
        <v>1.6859999999999999</v>
      </c>
      <c r="CN90" s="42">
        <v>2.37</v>
      </c>
      <c r="CO90" s="42">
        <v>2.9499999999999997</v>
      </c>
      <c r="CP90" s="42">
        <v>3.431</v>
      </c>
      <c r="CQ90" s="42">
        <v>3.8209999999999997</v>
      </c>
      <c r="CR90" s="42">
        <v>4.1280000000000001</v>
      </c>
      <c r="CS90" s="42">
        <v>4.3640000000000008</v>
      </c>
      <c r="CT90" s="42">
        <v>4.54</v>
      </c>
      <c r="CU90" s="42">
        <v>4.6670000000000007</v>
      </c>
      <c r="CV90" s="42">
        <v>4.7560000000000002</v>
      </c>
      <c r="CW90" s="42">
        <v>4.8160000000000007</v>
      </c>
      <c r="CX90" s="42">
        <v>4.8550000000000004</v>
      </c>
      <c r="CY90" s="42">
        <v>4.88</v>
      </c>
      <c r="CZ90" s="42">
        <v>4.8950000000000005</v>
      </c>
      <c r="DA90" s="42">
        <v>4.9039999999999999</v>
      </c>
      <c r="DB90" s="41"/>
      <c r="DC90" s="41"/>
      <c r="DD90" s="41"/>
    </row>
    <row r="91" spans="1:108"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0.88200000000000001</v>
      </c>
      <c r="CN91" s="42">
        <v>1.6459999999999999</v>
      </c>
      <c r="CO91" s="42">
        <v>2.2929999999999997</v>
      </c>
      <c r="CP91" s="42">
        <v>2.83</v>
      </c>
      <c r="CQ91" s="42">
        <v>3.2649999999999997</v>
      </c>
      <c r="CR91" s="42">
        <v>3.6080000000000001</v>
      </c>
      <c r="CS91" s="42">
        <v>3.8719999999999999</v>
      </c>
      <c r="CT91" s="42">
        <v>4.0680000000000005</v>
      </c>
      <c r="CU91" s="42">
        <v>4.21</v>
      </c>
      <c r="CV91" s="42">
        <v>4.3090000000000002</v>
      </c>
      <c r="CW91" s="42">
        <v>4.3760000000000003</v>
      </c>
      <c r="CX91" s="42">
        <v>4.42</v>
      </c>
      <c r="CY91" s="42">
        <v>4.4480000000000004</v>
      </c>
      <c r="CZ91" s="42">
        <v>4.4650000000000007</v>
      </c>
      <c r="DA91" s="42">
        <v>4.4750000000000005</v>
      </c>
      <c r="DB91" s="41"/>
      <c r="DC91" s="41"/>
      <c r="DD91" s="41"/>
    </row>
    <row r="92" spans="1:108"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v>0.86599999999999999</v>
      </c>
      <c r="CO92" s="42">
        <v>1.5999999999999999</v>
      </c>
      <c r="CP92" s="42">
        <v>2.2090000000000001</v>
      </c>
      <c r="CQ92" s="42">
        <v>2.702</v>
      </c>
      <c r="CR92" s="42">
        <v>3.0909999999999997</v>
      </c>
      <c r="CS92" s="42">
        <v>3.3899999999999997</v>
      </c>
      <c r="CT92" s="42">
        <v>3.6120000000000001</v>
      </c>
      <c r="CU92" s="42">
        <v>3.7729999999999997</v>
      </c>
      <c r="CV92" s="42">
        <v>3.8849999999999998</v>
      </c>
      <c r="CW92" s="42">
        <v>3.9609999999999999</v>
      </c>
      <c r="CX92" s="42">
        <v>4.0110000000000001</v>
      </c>
      <c r="CY92" s="42">
        <v>4.0420000000000007</v>
      </c>
      <c r="CZ92" s="42">
        <v>4.0609999999999999</v>
      </c>
      <c r="DA92" s="42">
        <v>4.0730000000000004</v>
      </c>
      <c r="DB92" s="41"/>
      <c r="DC92" s="41"/>
      <c r="DD92" s="41"/>
    </row>
    <row r="93" spans="1:108"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v>0.84799999999999998</v>
      </c>
      <c r="CP93" s="42">
        <v>1.5509999999999999</v>
      </c>
      <c r="CQ93" s="42">
        <v>2.121</v>
      </c>
      <c r="CR93" s="42">
        <v>2.5709999999999997</v>
      </c>
      <c r="CS93" s="42">
        <v>2.9159999999999999</v>
      </c>
      <c r="CT93" s="42">
        <v>3.173</v>
      </c>
      <c r="CU93" s="42">
        <v>3.3580000000000001</v>
      </c>
      <c r="CV93" s="42">
        <v>3.488</v>
      </c>
      <c r="CW93" s="42">
        <v>3.5760000000000001</v>
      </c>
      <c r="CX93" s="42">
        <v>3.633</v>
      </c>
      <c r="CY93" s="42">
        <v>3.669</v>
      </c>
      <c r="CZ93" s="42">
        <v>3.6909999999999998</v>
      </c>
      <c r="DA93" s="42">
        <v>3.7039999999999997</v>
      </c>
      <c r="DB93" s="41"/>
      <c r="DC93" s="41"/>
      <c r="DD93" s="41"/>
    </row>
    <row r="94" spans="1:108"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v>0.83</v>
      </c>
      <c r="CQ94" s="42">
        <v>1.5019999999999998</v>
      </c>
      <c r="CR94" s="42">
        <v>2.032</v>
      </c>
      <c r="CS94" s="42">
        <v>2.4390000000000001</v>
      </c>
      <c r="CT94" s="42">
        <v>2.742</v>
      </c>
      <c r="CU94" s="42">
        <v>2.9609999999999999</v>
      </c>
      <c r="CV94" s="42">
        <v>3.1139999999999999</v>
      </c>
      <c r="CW94" s="42">
        <v>3.218</v>
      </c>
      <c r="CX94" s="42">
        <v>3.286</v>
      </c>
      <c r="CY94" s="42">
        <v>3.3279999999999998</v>
      </c>
      <c r="CZ94" s="42">
        <v>3.3540000000000001</v>
      </c>
      <c r="DA94" s="42">
        <v>3.37</v>
      </c>
      <c r="DB94" s="41"/>
      <c r="DC94" s="41"/>
      <c r="DD94" s="41"/>
    </row>
    <row r="95" spans="1:108"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v>0.81100000000000005</v>
      </c>
      <c r="CR95" s="42">
        <v>1.45</v>
      </c>
      <c r="CS95" s="42">
        <v>1.9409999999999998</v>
      </c>
      <c r="CT95" s="42">
        <v>2.306</v>
      </c>
      <c r="CU95" s="42">
        <v>2.57</v>
      </c>
      <c r="CV95" s="42">
        <v>2.754</v>
      </c>
      <c r="CW95" s="42">
        <v>2.879</v>
      </c>
      <c r="CX95" s="42">
        <v>2.96</v>
      </c>
      <c r="CY95" s="42">
        <v>3.0109999999999997</v>
      </c>
      <c r="CZ95" s="42">
        <v>3.0419999999999998</v>
      </c>
      <c r="DA95" s="42">
        <v>3.0609999999999999</v>
      </c>
      <c r="DB95" s="41"/>
      <c r="DC95" s="41"/>
      <c r="DD95" s="41"/>
    </row>
    <row r="96" spans="1:108"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v>0.78900000000000003</v>
      </c>
      <c r="CS96" s="42">
        <v>1.3949999999999998</v>
      </c>
      <c r="CT96" s="42">
        <v>1.8459999999999999</v>
      </c>
      <c r="CU96" s="42">
        <v>2.1709999999999998</v>
      </c>
      <c r="CV96" s="42">
        <v>2.3979999999999997</v>
      </c>
      <c r="CW96" s="42">
        <v>2.552</v>
      </c>
      <c r="CX96" s="42">
        <v>2.6519999999999997</v>
      </c>
      <c r="CY96" s="42">
        <v>2.7149999999999999</v>
      </c>
      <c r="CZ96" s="42">
        <v>2.7529999999999997</v>
      </c>
      <c r="DA96" s="42">
        <v>2.7759999999999998</v>
      </c>
      <c r="DB96" s="41"/>
      <c r="DC96" s="41"/>
      <c r="DD96" s="41"/>
    </row>
    <row r="97" spans="1:108"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v>0.76800000000000002</v>
      </c>
      <c r="CT97" s="42">
        <v>1.3399999999999999</v>
      </c>
      <c r="CU97" s="42">
        <v>1.7519999999999998</v>
      </c>
      <c r="CV97" s="42">
        <v>2.04</v>
      </c>
      <c r="CW97" s="42">
        <v>2.2349999999999999</v>
      </c>
      <c r="CX97" s="42">
        <v>2.3620000000000001</v>
      </c>
      <c r="CY97" s="42">
        <v>2.4419999999999997</v>
      </c>
      <c r="CZ97" s="42">
        <v>2.4910000000000001</v>
      </c>
      <c r="DA97" s="42">
        <v>2.52</v>
      </c>
      <c r="DB97" s="41"/>
      <c r="DC97" s="41"/>
      <c r="DD97" s="41"/>
    </row>
    <row r="98" spans="1:108"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v>0.74399999999999999</v>
      </c>
      <c r="CU98" s="42">
        <v>1.2809999999999999</v>
      </c>
      <c r="CV98" s="42">
        <v>1.6559999999999999</v>
      </c>
      <c r="CW98" s="42">
        <v>1.91</v>
      </c>
      <c r="CX98" s="42">
        <v>2.0749999999999997</v>
      </c>
      <c r="CY98" s="42">
        <v>2.1789999999999998</v>
      </c>
      <c r="CZ98" s="42">
        <v>2.242</v>
      </c>
      <c r="DA98" s="42">
        <v>2.2799999999999998</v>
      </c>
      <c r="DB98" s="41"/>
      <c r="DC98" s="41"/>
      <c r="DD98" s="41"/>
    </row>
    <row r="99" spans="1:108"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v>0.72199999999999998</v>
      </c>
      <c r="CV99" s="42">
        <v>1.226</v>
      </c>
      <c r="CW99" s="42">
        <v>1.5679999999999998</v>
      </c>
      <c r="CX99" s="42">
        <v>1.7899999999999998</v>
      </c>
      <c r="CY99" s="42">
        <v>1.9289999999999998</v>
      </c>
      <c r="CZ99" s="42">
        <v>2.0139999999999998</v>
      </c>
      <c r="DA99" s="42">
        <v>2.0640000000000001</v>
      </c>
      <c r="DB99" s="41"/>
      <c r="DC99" s="41"/>
      <c r="DD99" s="41"/>
    </row>
    <row r="100" spans="1:108"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v>0.69899999999999995</v>
      </c>
      <c r="CW100" s="42">
        <v>1.1729999999999998</v>
      </c>
      <c r="CX100" s="42">
        <v>1.4809999999999999</v>
      </c>
      <c r="CY100" s="42">
        <v>1.6739999999999999</v>
      </c>
      <c r="CZ100" s="42">
        <v>1.7909999999999999</v>
      </c>
      <c r="DA100" s="42">
        <v>1.861</v>
      </c>
      <c r="DB100" s="41"/>
      <c r="DC100" s="41"/>
      <c r="DD100" s="41"/>
    </row>
    <row r="101" spans="1:108"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v>0.67900000000000005</v>
      </c>
      <c r="CX101" s="42">
        <v>1.1199999999999999</v>
      </c>
      <c r="CY101" s="42">
        <v>1.3959999999999999</v>
      </c>
      <c r="CZ101" s="42">
        <v>1.5639999999999998</v>
      </c>
      <c r="DA101" s="42">
        <v>1.6639999999999999</v>
      </c>
      <c r="DB101" s="41"/>
      <c r="DC101" s="41"/>
      <c r="DD101" s="41"/>
    </row>
    <row r="102" spans="1:108"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v>0.65</v>
      </c>
      <c r="CY102" s="42">
        <v>1.0569999999999999</v>
      </c>
      <c r="CZ102" s="42">
        <v>1.3049999999999999</v>
      </c>
      <c r="DA102" s="42">
        <v>1.4509999999999998</v>
      </c>
      <c r="DB102" s="41"/>
      <c r="DC102" s="41"/>
      <c r="DD102" s="41"/>
    </row>
    <row r="103" spans="1:108"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v>0.626</v>
      </c>
      <c r="CZ103" s="42">
        <v>1.0069999999999999</v>
      </c>
      <c r="DA103" s="42">
        <v>1.232</v>
      </c>
      <c r="DB103" s="41"/>
      <c r="DC103" s="41"/>
      <c r="DD103" s="41"/>
    </row>
    <row r="104" spans="1:108"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v>0.60799999999999998</v>
      </c>
      <c r="DA104" s="42">
        <v>0.96799999999999997</v>
      </c>
      <c r="DB104" s="41"/>
      <c r="DC104" s="41"/>
      <c r="DD104" s="41"/>
    </row>
    <row r="105" spans="1:108"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v>0.59099999999999997</v>
      </c>
      <c r="DB105" s="41"/>
      <c r="DC105" s="41"/>
      <c r="DD105" s="41"/>
    </row>
    <row r="106" spans="1:108"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42C53-2B90-41D1-87F5-DD6C6D660A7F}">
  <dimension ref="A1:DD106"/>
  <sheetViews>
    <sheetView topLeftCell="BG68" workbookViewId="0">
      <selection activeCell="N5" sqref="N5"/>
    </sheetView>
  </sheetViews>
  <sheetFormatPr baseColWidth="10" defaultColWidth="10.28515625" defaultRowHeight="15" x14ac:dyDescent="0.25"/>
  <cols>
    <col min="1" max="1" width="44.42578125" style="18" customWidth="1"/>
    <col min="2" max="105" width="10.28515625" style="40"/>
  </cols>
  <sheetData>
    <row r="1" spans="1:108" s="70" customFormat="1"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8" s="40" customFormat="1" ht="14.45" customHeight="1" x14ac:dyDescent="0.25">
      <c r="A2" s="70">
        <v>0</v>
      </c>
      <c r="B2" s="42">
        <v>0.99299999999999999</v>
      </c>
      <c r="C2" s="42">
        <v>1.9829999999999999</v>
      </c>
      <c r="D2" s="42">
        <v>2.968</v>
      </c>
      <c r="E2" s="42">
        <v>3.9489999999999998</v>
      </c>
      <c r="F2" s="42">
        <v>4.9250000000000007</v>
      </c>
      <c r="G2" s="42">
        <v>5.8959999999999999</v>
      </c>
      <c r="H2" s="42">
        <v>6.8620000000000001</v>
      </c>
      <c r="I2" s="42">
        <v>7.8230000000000004</v>
      </c>
      <c r="J2" s="42">
        <v>8.7799999999999994</v>
      </c>
      <c r="K2" s="42">
        <v>9.7319999999999993</v>
      </c>
      <c r="L2" s="42">
        <v>10.679</v>
      </c>
      <c r="M2" s="42">
        <v>11.620999999999999</v>
      </c>
      <c r="N2" s="42">
        <v>12.558999999999999</v>
      </c>
      <c r="O2" s="42">
        <v>13.491999999999999</v>
      </c>
      <c r="P2" s="42">
        <v>14.42</v>
      </c>
      <c r="Q2" s="42">
        <v>15.343999999999999</v>
      </c>
      <c r="R2" s="42">
        <v>16.263000000000002</v>
      </c>
      <c r="S2" s="42">
        <v>17.178000000000001</v>
      </c>
      <c r="T2" s="42">
        <v>18.088000000000001</v>
      </c>
      <c r="U2" s="42">
        <v>18.993000000000002</v>
      </c>
      <c r="V2" s="42">
        <v>19.894000000000002</v>
      </c>
      <c r="W2" s="42">
        <v>20.790000000000003</v>
      </c>
      <c r="X2" s="42">
        <v>21.682000000000002</v>
      </c>
      <c r="Y2" s="42">
        <v>22.57</v>
      </c>
      <c r="Z2" s="42">
        <v>23.453000000000003</v>
      </c>
      <c r="AA2" s="42">
        <v>24.332000000000001</v>
      </c>
      <c r="AB2" s="42">
        <v>25.206</v>
      </c>
      <c r="AC2" s="42">
        <v>26.076000000000001</v>
      </c>
      <c r="AD2" s="42">
        <v>26.942</v>
      </c>
      <c r="AE2" s="42">
        <v>27.803000000000001</v>
      </c>
      <c r="AF2" s="42">
        <v>28.66</v>
      </c>
      <c r="AG2" s="42">
        <v>29.513000000000002</v>
      </c>
      <c r="AH2" s="42">
        <v>30.362000000000002</v>
      </c>
      <c r="AI2" s="42">
        <v>31.206</v>
      </c>
      <c r="AJ2" s="42">
        <v>32.045999999999999</v>
      </c>
      <c r="AK2" s="42">
        <v>32.881999999999998</v>
      </c>
      <c r="AL2" s="42">
        <v>33.713999999999999</v>
      </c>
      <c r="AM2" s="42">
        <v>34.541999999999994</v>
      </c>
      <c r="AN2" s="42">
        <v>35.364999999999995</v>
      </c>
      <c r="AO2" s="42">
        <v>36.183999999999997</v>
      </c>
      <c r="AP2" s="42">
        <v>36.998999999999995</v>
      </c>
      <c r="AQ2" s="42">
        <v>37.809999999999995</v>
      </c>
      <c r="AR2" s="42">
        <v>38.616999999999997</v>
      </c>
      <c r="AS2" s="42">
        <v>39.419999999999995</v>
      </c>
      <c r="AT2" s="42">
        <v>40.219000000000001</v>
      </c>
      <c r="AU2" s="42">
        <v>41.013999999999996</v>
      </c>
      <c r="AV2" s="42">
        <v>41.805</v>
      </c>
      <c r="AW2" s="42">
        <v>42.591999999999999</v>
      </c>
      <c r="AX2" s="42">
        <v>43.375</v>
      </c>
      <c r="AY2" s="42">
        <v>44.153999999999996</v>
      </c>
      <c r="AZ2" s="42">
        <v>44.928999999999995</v>
      </c>
      <c r="BA2" s="42">
        <v>45.699999999999996</v>
      </c>
      <c r="BB2" s="42">
        <v>46.466999999999999</v>
      </c>
      <c r="BC2" s="42">
        <v>47.23</v>
      </c>
      <c r="BD2" s="42">
        <v>47.989999999999995</v>
      </c>
      <c r="BE2" s="42">
        <v>48.745999999999995</v>
      </c>
      <c r="BF2" s="42">
        <v>49.497999999999998</v>
      </c>
      <c r="BG2" s="42">
        <v>50.245999999999995</v>
      </c>
      <c r="BH2" s="42">
        <v>50.989999999999995</v>
      </c>
      <c r="BI2" s="42">
        <v>51.730999999999995</v>
      </c>
      <c r="BJ2" s="42">
        <v>52.467999999999996</v>
      </c>
      <c r="BK2" s="42">
        <v>53.201000000000001</v>
      </c>
      <c r="BL2" s="42">
        <v>53.93</v>
      </c>
      <c r="BM2" s="42">
        <v>54.655999999999999</v>
      </c>
      <c r="BN2" s="42">
        <v>55.378</v>
      </c>
      <c r="BO2" s="42">
        <v>56.095999999999997</v>
      </c>
      <c r="BP2" s="42">
        <v>56.811</v>
      </c>
      <c r="BQ2" s="42">
        <v>57.521999999999998</v>
      </c>
      <c r="BR2" s="42">
        <v>58.228999999999999</v>
      </c>
      <c r="BS2" s="42">
        <v>58.933</v>
      </c>
      <c r="BT2" s="42">
        <v>59.632999999999996</v>
      </c>
      <c r="BU2" s="42">
        <v>60.329000000000001</v>
      </c>
      <c r="BV2" s="42">
        <v>61.021000000000001</v>
      </c>
      <c r="BW2" s="42">
        <v>61.71</v>
      </c>
      <c r="BX2" s="42">
        <v>62.394999999999996</v>
      </c>
      <c r="BY2" s="42">
        <v>63.076000000000001</v>
      </c>
      <c r="BZ2" s="42">
        <v>63.753</v>
      </c>
      <c r="CA2" s="42">
        <v>64.427000000000007</v>
      </c>
      <c r="CB2" s="42">
        <v>65.097000000000008</v>
      </c>
      <c r="CC2" s="42">
        <v>65.763000000000005</v>
      </c>
      <c r="CD2" s="42">
        <v>66.426000000000002</v>
      </c>
      <c r="CE2" s="42">
        <v>67.085000000000008</v>
      </c>
      <c r="CF2" s="42">
        <v>67.740000000000009</v>
      </c>
      <c r="CG2" s="42">
        <v>68.391000000000005</v>
      </c>
      <c r="CH2" s="42">
        <v>69.038000000000011</v>
      </c>
      <c r="CI2" s="42">
        <v>69.680000000000007</v>
      </c>
      <c r="CJ2" s="42">
        <v>70.317000000000007</v>
      </c>
      <c r="CK2" s="42">
        <v>70.948000000000008</v>
      </c>
      <c r="CL2" s="42">
        <v>71.573000000000008</v>
      </c>
      <c r="CM2" s="42">
        <v>72.191000000000003</v>
      </c>
      <c r="CN2" s="42" t="s">
        <v>410</v>
      </c>
      <c r="CO2" s="42" t="s">
        <v>410</v>
      </c>
      <c r="CP2" s="42" t="s">
        <v>410</v>
      </c>
      <c r="CQ2" s="42" t="s">
        <v>410</v>
      </c>
      <c r="CR2" s="42" t="s">
        <v>410</v>
      </c>
      <c r="CS2" s="42" t="s">
        <v>410</v>
      </c>
      <c r="CT2" s="42" t="s">
        <v>410</v>
      </c>
      <c r="CU2" s="42" t="s">
        <v>410</v>
      </c>
      <c r="CV2" s="42" t="s">
        <v>410</v>
      </c>
      <c r="CW2" s="42" t="s">
        <v>410</v>
      </c>
      <c r="CX2" s="42" t="s">
        <v>410</v>
      </c>
      <c r="CY2" s="42" t="s">
        <v>410</v>
      </c>
      <c r="CZ2" s="42" t="s">
        <v>410</v>
      </c>
      <c r="DA2" s="42" t="s">
        <v>410</v>
      </c>
      <c r="DB2" s="41"/>
      <c r="DC2" s="41"/>
      <c r="DD2" s="41"/>
    </row>
    <row r="3" spans="1:108" x14ac:dyDescent="0.25">
      <c r="A3" s="18">
        <v>1</v>
      </c>
      <c r="B3" s="42"/>
      <c r="C3" s="42">
        <v>0.995</v>
      </c>
      <c r="D3" s="42">
        <v>1.9849999999999999</v>
      </c>
      <c r="E3" s="42">
        <v>2.9710000000000001</v>
      </c>
      <c r="F3" s="42">
        <v>3.952</v>
      </c>
      <c r="G3" s="42">
        <v>4.9279999999999999</v>
      </c>
      <c r="H3" s="42">
        <v>5.899</v>
      </c>
      <c r="I3" s="42">
        <v>6.8650000000000002</v>
      </c>
      <c r="J3" s="42">
        <v>7.8260000000000005</v>
      </c>
      <c r="K3" s="42">
        <v>8.7829999999999995</v>
      </c>
      <c r="L3" s="42">
        <v>9.7349999999999994</v>
      </c>
      <c r="M3" s="42">
        <v>10.681999999999999</v>
      </c>
      <c r="N3" s="42">
        <v>11.623999999999999</v>
      </c>
      <c r="O3" s="42">
        <v>12.561999999999999</v>
      </c>
      <c r="P3" s="42">
        <v>13.494999999999999</v>
      </c>
      <c r="Q3" s="42">
        <v>14.423</v>
      </c>
      <c r="R3" s="42">
        <v>15.347</v>
      </c>
      <c r="S3" s="42">
        <v>16.266000000000002</v>
      </c>
      <c r="T3" s="42">
        <v>17.181000000000001</v>
      </c>
      <c r="U3" s="42">
        <v>18.091000000000001</v>
      </c>
      <c r="V3" s="42">
        <v>18.996000000000002</v>
      </c>
      <c r="W3" s="42">
        <v>19.897000000000002</v>
      </c>
      <c r="X3" s="42">
        <v>20.793000000000003</v>
      </c>
      <c r="Y3" s="42">
        <v>21.685000000000002</v>
      </c>
      <c r="Z3" s="42">
        <v>22.573</v>
      </c>
      <c r="AA3" s="42">
        <v>23.456</v>
      </c>
      <c r="AB3" s="42">
        <v>24.335000000000001</v>
      </c>
      <c r="AC3" s="42">
        <v>25.209</v>
      </c>
      <c r="AD3" s="42">
        <v>26.079000000000001</v>
      </c>
      <c r="AE3" s="42">
        <v>26.945</v>
      </c>
      <c r="AF3" s="42">
        <v>27.806000000000001</v>
      </c>
      <c r="AG3" s="42">
        <v>28.663</v>
      </c>
      <c r="AH3" s="42">
        <v>29.516000000000002</v>
      </c>
      <c r="AI3" s="42">
        <v>30.365000000000002</v>
      </c>
      <c r="AJ3" s="42">
        <v>31.209</v>
      </c>
      <c r="AK3" s="42">
        <v>32.048999999999999</v>
      </c>
      <c r="AL3" s="42">
        <v>32.884999999999998</v>
      </c>
      <c r="AM3" s="42">
        <v>33.716999999999999</v>
      </c>
      <c r="AN3" s="42">
        <v>34.544999999999995</v>
      </c>
      <c r="AO3" s="42">
        <v>35.367999999999995</v>
      </c>
      <c r="AP3" s="42">
        <v>36.186999999999998</v>
      </c>
      <c r="AQ3" s="42">
        <v>37.001999999999995</v>
      </c>
      <c r="AR3" s="42">
        <v>37.812999999999995</v>
      </c>
      <c r="AS3" s="42">
        <v>38.619999999999997</v>
      </c>
      <c r="AT3" s="42">
        <v>39.422999999999995</v>
      </c>
      <c r="AU3" s="42">
        <v>40.221999999999994</v>
      </c>
      <c r="AV3" s="42">
        <v>41.016999999999996</v>
      </c>
      <c r="AW3" s="42">
        <v>41.808</v>
      </c>
      <c r="AX3" s="42">
        <v>42.594999999999999</v>
      </c>
      <c r="AY3" s="42">
        <v>43.378</v>
      </c>
      <c r="AZ3" s="42">
        <v>44.156999999999996</v>
      </c>
      <c r="BA3" s="42">
        <v>44.931999999999995</v>
      </c>
      <c r="BB3" s="42">
        <v>45.702999999999996</v>
      </c>
      <c r="BC3" s="42">
        <v>46.47</v>
      </c>
      <c r="BD3" s="42">
        <v>47.232999999999997</v>
      </c>
      <c r="BE3" s="42">
        <v>47.992999999999995</v>
      </c>
      <c r="BF3" s="42">
        <v>48.748999999999995</v>
      </c>
      <c r="BG3" s="42">
        <v>49.500999999999998</v>
      </c>
      <c r="BH3" s="42">
        <v>50.248999999999995</v>
      </c>
      <c r="BI3" s="42">
        <v>50.992999999999995</v>
      </c>
      <c r="BJ3" s="42">
        <v>51.732999999999997</v>
      </c>
      <c r="BK3" s="42">
        <v>52.47</v>
      </c>
      <c r="BL3" s="42">
        <v>53.202999999999996</v>
      </c>
      <c r="BM3" s="42">
        <v>53.931999999999995</v>
      </c>
      <c r="BN3" s="42">
        <v>54.657999999999994</v>
      </c>
      <c r="BO3" s="42">
        <v>55.379999999999995</v>
      </c>
      <c r="BP3" s="42">
        <v>56.097999999999999</v>
      </c>
      <c r="BQ3" s="42">
        <v>56.811999999999998</v>
      </c>
      <c r="BR3" s="42">
        <v>57.522999999999996</v>
      </c>
      <c r="BS3" s="42">
        <v>58.23</v>
      </c>
      <c r="BT3" s="42">
        <v>58.933</v>
      </c>
      <c r="BU3" s="42">
        <v>59.632999999999996</v>
      </c>
      <c r="BV3" s="42">
        <v>60.329000000000001</v>
      </c>
      <c r="BW3" s="42">
        <v>61.021000000000001</v>
      </c>
      <c r="BX3" s="42">
        <v>61.708999999999996</v>
      </c>
      <c r="BY3" s="42">
        <v>62.393999999999998</v>
      </c>
      <c r="BZ3" s="42">
        <v>63.074999999999996</v>
      </c>
      <c r="CA3" s="42">
        <v>63.751999999999995</v>
      </c>
      <c r="CB3" s="42">
        <v>64.425000000000011</v>
      </c>
      <c r="CC3" s="42">
        <v>65.094999999999999</v>
      </c>
      <c r="CD3" s="42">
        <v>65.76100000000001</v>
      </c>
      <c r="CE3" s="42">
        <v>66.423000000000002</v>
      </c>
      <c r="CF3" s="42">
        <v>67.081000000000003</v>
      </c>
      <c r="CG3" s="42">
        <v>67.734999999999999</v>
      </c>
      <c r="CH3" s="42">
        <v>68.385000000000005</v>
      </c>
      <c r="CI3" s="42">
        <v>69.03</v>
      </c>
      <c r="CJ3" s="42">
        <v>69.67</v>
      </c>
      <c r="CK3" s="42">
        <v>70.304000000000002</v>
      </c>
      <c r="CL3" s="42">
        <v>70.932000000000002</v>
      </c>
      <c r="CM3" s="42">
        <v>71.552000000000007</v>
      </c>
      <c r="CN3" s="42" t="s">
        <v>410</v>
      </c>
      <c r="CO3" s="42" t="s">
        <v>410</v>
      </c>
      <c r="CP3" s="42" t="s">
        <v>410</v>
      </c>
      <c r="CQ3" s="42" t="s">
        <v>410</v>
      </c>
      <c r="CR3" s="42" t="s">
        <v>410</v>
      </c>
      <c r="CS3" s="42" t="s">
        <v>410</v>
      </c>
      <c r="CT3" s="42" t="s">
        <v>410</v>
      </c>
      <c r="CU3" s="42" t="s">
        <v>410</v>
      </c>
      <c r="CV3" s="42" t="s">
        <v>410</v>
      </c>
      <c r="CW3" s="42" t="s">
        <v>410</v>
      </c>
      <c r="CX3" s="42" t="s">
        <v>410</v>
      </c>
      <c r="CY3" s="42" t="s">
        <v>410</v>
      </c>
      <c r="CZ3" s="42" t="s">
        <v>410</v>
      </c>
      <c r="DA3" s="42" t="s">
        <v>410</v>
      </c>
      <c r="DB3" s="41"/>
      <c r="DC3" s="41"/>
      <c r="DD3" s="41"/>
    </row>
    <row r="4" spans="1:108" x14ac:dyDescent="0.25">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17.181000000000001</v>
      </c>
      <c r="V4" s="42">
        <v>18.091000000000001</v>
      </c>
      <c r="W4" s="42">
        <v>18.996000000000002</v>
      </c>
      <c r="X4" s="42">
        <v>19.897000000000002</v>
      </c>
      <c r="Y4" s="42">
        <v>20.793000000000003</v>
      </c>
      <c r="Z4" s="42">
        <v>21.685000000000002</v>
      </c>
      <c r="AA4" s="42">
        <v>22.573</v>
      </c>
      <c r="AB4" s="42">
        <v>23.456</v>
      </c>
      <c r="AC4" s="42">
        <v>24.335000000000001</v>
      </c>
      <c r="AD4" s="42">
        <v>25.209</v>
      </c>
      <c r="AE4" s="42">
        <v>26.079000000000001</v>
      </c>
      <c r="AF4" s="42">
        <v>26.945</v>
      </c>
      <c r="AG4" s="42">
        <v>27.806000000000001</v>
      </c>
      <c r="AH4" s="42">
        <v>28.663</v>
      </c>
      <c r="AI4" s="42">
        <v>29.516000000000002</v>
      </c>
      <c r="AJ4" s="42">
        <v>30.365000000000002</v>
      </c>
      <c r="AK4" s="42">
        <v>31.209</v>
      </c>
      <c r="AL4" s="42">
        <v>32.048999999999999</v>
      </c>
      <c r="AM4" s="42">
        <v>32.884999999999998</v>
      </c>
      <c r="AN4" s="42">
        <v>33.716999999999999</v>
      </c>
      <c r="AO4" s="42">
        <v>34.544999999999995</v>
      </c>
      <c r="AP4" s="42">
        <v>35.367999999999995</v>
      </c>
      <c r="AQ4" s="42">
        <v>36.186999999999998</v>
      </c>
      <c r="AR4" s="42">
        <v>37.001999999999995</v>
      </c>
      <c r="AS4" s="42">
        <v>37.812999999999995</v>
      </c>
      <c r="AT4" s="42">
        <v>38.619999999999997</v>
      </c>
      <c r="AU4" s="42">
        <v>39.422999999999995</v>
      </c>
      <c r="AV4" s="42">
        <v>40.221999999999994</v>
      </c>
      <c r="AW4" s="42">
        <v>41.016999999999996</v>
      </c>
      <c r="AX4" s="42">
        <v>41.808</v>
      </c>
      <c r="AY4" s="42">
        <v>42.594999999999999</v>
      </c>
      <c r="AZ4" s="42">
        <v>43.378</v>
      </c>
      <c r="BA4" s="42">
        <v>44.156999999999996</v>
      </c>
      <c r="BB4" s="42">
        <v>44.931999999999995</v>
      </c>
      <c r="BC4" s="42">
        <v>45.702999999999996</v>
      </c>
      <c r="BD4" s="42">
        <v>46.47</v>
      </c>
      <c r="BE4" s="42">
        <v>47.232999999999997</v>
      </c>
      <c r="BF4" s="42">
        <v>47.992999999999995</v>
      </c>
      <c r="BG4" s="42">
        <v>48.748999999999995</v>
      </c>
      <c r="BH4" s="42">
        <v>49.500999999999998</v>
      </c>
      <c r="BI4" s="42">
        <v>50.248999999999995</v>
      </c>
      <c r="BJ4" s="42">
        <v>50.992999999999995</v>
      </c>
      <c r="BK4" s="42">
        <v>51.732999999999997</v>
      </c>
      <c r="BL4" s="42">
        <v>52.47</v>
      </c>
      <c r="BM4" s="42">
        <v>53.202999999999996</v>
      </c>
      <c r="BN4" s="42">
        <v>53.931999999999995</v>
      </c>
      <c r="BO4" s="42">
        <v>54.656999999999996</v>
      </c>
      <c r="BP4" s="42">
        <v>55.378999999999998</v>
      </c>
      <c r="BQ4" s="42">
        <v>56.096999999999994</v>
      </c>
      <c r="BR4" s="42">
        <v>56.811</v>
      </c>
      <c r="BS4" s="42">
        <v>57.521000000000001</v>
      </c>
      <c r="BT4" s="42">
        <v>58.227999999999994</v>
      </c>
      <c r="BU4" s="42">
        <v>58.930999999999997</v>
      </c>
      <c r="BV4" s="42">
        <v>59.629999999999995</v>
      </c>
      <c r="BW4" s="42">
        <v>60.326000000000001</v>
      </c>
      <c r="BX4" s="42">
        <v>61.018000000000001</v>
      </c>
      <c r="BY4" s="42">
        <v>61.705999999999996</v>
      </c>
      <c r="BZ4" s="42">
        <v>62.39</v>
      </c>
      <c r="CA4" s="42">
        <v>63.07</v>
      </c>
      <c r="CB4" s="42">
        <v>63.747</v>
      </c>
      <c r="CC4" s="42">
        <v>64.42</v>
      </c>
      <c r="CD4" s="42">
        <v>65.088999999999999</v>
      </c>
      <c r="CE4" s="42">
        <v>65.754000000000005</v>
      </c>
      <c r="CF4" s="42">
        <v>66.415000000000006</v>
      </c>
      <c r="CG4" s="42">
        <v>67.072000000000003</v>
      </c>
      <c r="CH4" s="42">
        <v>67.725000000000009</v>
      </c>
      <c r="CI4" s="42">
        <v>68.373000000000005</v>
      </c>
      <c r="CJ4" s="42">
        <v>69.016000000000005</v>
      </c>
      <c r="CK4" s="42">
        <v>69.653000000000006</v>
      </c>
      <c r="CL4" s="42">
        <v>70.284000000000006</v>
      </c>
      <c r="CM4" s="42">
        <v>70.907000000000011</v>
      </c>
      <c r="CN4" s="42" t="s">
        <v>410</v>
      </c>
      <c r="CO4" s="42" t="s">
        <v>410</v>
      </c>
      <c r="CP4" s="42" t="s">
        <v>410</v>
      </c>
      <c r="CQ4" s="42" t="s">
        <v>410</v>
      </c>
      <c r="CR4" s="42" t="s">
        <v>410</v>
      </c>
      <c r="CS4" s="42" t="s">
        <v>410</v>
      </c>
      <c r="CT4" s="42" t="s">
        <v>410</v>
      </c>
      <c r="CU4" s="42" t="s">
        <v>410</v>
      </c>
      <c r="CV4" s="42" t="s">
        <v>410</v>
      </c>
      <c r="CW4" s="42" t="s">
        <v>410</v>
      </c>
      <c r="CX4" s="42" t="s">
        <v>410</v>
      </c>
      <c r="CY4" s="42" t="s">
        <v>410</v>
      </c>
      <c r="CZ4" s="42" t="s">
        <v>410</v>
      </c>
      <c r="DA4" s="42" t="s">
        <v>410</v>
      </c>
      <c r="DB4" s="41"/>
      <c r="DC4" s="41"/>
      <c r="DD4" s="41"/>
    </row>
    <row r="5" spans="1:108" x14ac:dyDescent="0.25">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17.181000000000001</v>
      </c>
      <c r="W5" s="42">
        <v>18.091000000000001</v>
      </c>
      <c r="X5" s="42">
        <v>18.996000000000002</v>
      </c>
      <c r="Y5" s="42">
        <v>19.897000000000002</v>
      </c>
      <c r="Z5" s="42">
        <v>20.793000000000003</v>
      </c>
      <c r="AA5" s="42">
        <v>21.685000000000002</v>
      </c>
      <c r="AB5" s="42">
        <v>22.573</v>
      </c>
      <c r="AC5" s="42">
        <v>23.456</v>
      </c>
      <c r="AD5" s="42">
        <v>24.335000000000001</v>
      </c>
      <c r="AE5" s="42">
        <v>25.209</v>
      </c>
      <c r="AF5" s="42">
        <v>26.079000000000001</v>
      </c>
      <c r="AG5" s="42">
        <v>26.945</v>
      </c>
      <c r="AH5" s="42">
        <v>27.806000000000001</v>
      </c>
      <c r="AI5" s="42">
        <v>28.663</v>
      </c>
      <c r="AJ5" s="42">
        <v>29.516000000000002</v>
      </c>
      <c r="AK5" s="42">
        <v>30.365000000000002</v>
      </c>
      <c r="AL5" s="42">
        <v>31.209</v>
      </c>
      <c r="AM5" s="42">
        <v>32.048999999999999</v>
      </c>
      <c r="AN5" s="42">
        <v>32.884999999999998</v>
      </c>
      <c r="AO5" s="42">
        <v>33.716999999999999</v>
      </c>
      <c r="AP5" s="42">
        <v>34.544999999999995</v>
      </c>
      <c r="AQ5" s="42">
        <v>35.367999999999995</v>
      </c>
      <c r="AR5" s="42">
        <v>36.186999999999998</v>
      </c>
      <c r="AS5" s="42">
        <v>37.001999999999995</v>
      </c>
      <c r="AT5" s="42">
        <v>37.812999999999995</v>
      </c>
      <c r="AU5" s="42">
        <v>38.619999999999997</v>
      </c>
      <c r="AV5" s="42">
        <v>39.422999999999995</v>
      </c>
      <c r="AW5" s="42">
        <v>40.221999999999994</v>
      </c>
      <c r="AX5" s="42">
        <v>41.016999999999996</v>
      </c>
      <c r="AY5" s="42">
        <v>41.808</v>
      </c>
      <c r="AZ5" s="42">
        <v>42.594999999999999</v>
      </c>
      <c r="BA5" s="42">
        <v>43.378</v>
      </c>
      <c r="BB5" s="42">
        <v>44.156999999999996</v>
      </c>
      <c r="BC5" s="42">
        <v>44.931999999999995</v>
      </c>
      <c r="BD5" s="42">
        <v>45.702999999999996</v>
      </c>
      <c r="BE5" s="42">
        <v>46.47</v>
      </c>
      <c r="BF5" s="42">
        <v>47.232999999999997</v>
      </c>
      <c r="BG5" s="42">
        <v>47.991999999999997</v>
      </c>
      <c r="BH5" s="42">
        <v>48.747999999999998</v>
      </c>
      <c r="BI5" s="42">
        <v>49.5</v>
      </c>
      <c r="BJ5" s="42">
        <v>50.247999999999998</v>
      </c>
      <c r="BK5" s="42">
        <v>50.991999999999997</v>
      </c>
      <c r="BL5" s="42">
        <v>51.731999999999999</v>
      </c>
      <c r="BM5" s="42">
        <v>52.469000000000001</v>
      </c>
      <c r="BN5" s="42">
        <v>53.201999999999998</v>
      </c>
      <c r="BO5" s="42">
        <v>53.930999999999997</v>
      </c>
      <c r="BP5" s="42">
        <v>54.655999999999999</v>
      </c>
      <c r="BQ5" s="42">
        <v>55.378</v>
      </c>
      <c r="BR5" s="42">
        <v>56.095999999999997</v>
      </c>
      <c r="BS5" s="42">
        <v>56.809999999999995</v>
      </c>
      <c r="BT5" s="42">
        <v>57.519999999999996</v>
      </c>
      <c r="BU5" s="42">
        <v>58.226999999999997</v>
      </c>
      <c r="BV5" s="42">
        <v>58.93</v>
      </c>
      <c r="BW5" s="42">
        <v>59.628999999999998</v>
      </c>
      <c r="BX5" s="42">
        <v>60.323999999999998</v>
      </c>
      <c r="BY5" s="42">
        <v>61.015000000000001</v>
      </c>
      <c r="BZ5" s="42">
        <v>61.702999999999996</v>
      </c>
      <c r="CA5" s="42">
        <v>62.387</v>
      </c>
      <c r="CB5" s="42">
        <v>63.067</v>
      </c>
      <c r="CC5" s="42">
        <v>63.742999999999995</v>
      </c>
      <c r="CD5" s="42">
        <v>64.415000000000006</v>
      </c>
      <c r="CE5" s="42">
        <v>65.082999999999998</v>
      </c>
      <c r="CF5" s="42">
        <v>65.748000000000005</v>
      </c>
      <c r="CG5" s="42">
        <v>66.409000000000006</v>
      </c>
      <c r="CH5" s="42">
        <v>67.064999999999998</v>
      </c>
      <c r="CI5" s="42">
        <v>67.716000000000008</v>
      </c>
      <c r="CJ5" s="42">
        <v>68.362000000000009</v>
      </c>
      <c r="CK5" s="42">
        <v>69.00200000000001</v>
      </c>
      <c r="CL5" s="42">
        <v>69.635000000000005</v>
      </c>
      <c r="CM5" s="42">
        <v>70.26100000000001</v>
      </c>
      <c r="CN5" s="42" t="s">
        <v>410</v>
      </c>
      <c r="CO5" s="42" t="s">
        <v>410</v>
      </c>
      <c r="CP5" s="42" t="s">
        <v>410</v>
      </c>
      <c r="CQ5" s="42" t="s">
        <v>410</v>
      </c>
      <c r="CR5" s="42" t="s">
        <v>410</v>
      </c>
      <c r="CS5" s="42" t="s">
        <v>410</v>
      </c>
      <c r="CT5" s="42" t="s">
        <v>410</v>
      </c>
      <c r="CU5" s="42" t="s">
        <v>410</v>
      </c>
      <c r="CV5" s="42" t="s">
        <v>410</v>
      </c>
      <c r="CW5" s="42" t="s">
        <v>410</v>
      </c>
      <c r="CX5" s="42" t="s">
        <v>410</v>
      </c>
      <c r="CY5" s="42" t="s">
        <v>410</v>
      </c>
      <c r="CZ5" s="42" t="s">
        <v>410</v>
      </c>
      <c r="DA5" s="42" t="s">
        <v>410</v>
      </c>
      <c r="DB5" s="41"/>
      <c r="DC5" s="41"/>
      <c r="DD5" s="41"/>
    </row>
    <row r="6" spans="1:108" x14ac:dyDescent="0.25">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17.181000000000001</v>
      </c>
      <c r="X6" s="42">
        <v>18.091000000000001</v>
      </c>
      <c r="Y6" s="42">
        <v>18.996000000000002</v>
      </c>
      <c r="Z6" s="42">
        <v>19.897000000000002</v>
      </c>
      <c r="AA6" s="42">
        <v>20.793000000000003</v>
      </c>
      <c r="AB6" s="42">
        <v>21.685000000000002</v>
      </c>
      <c r="AC6" s="42">
        <v>22.573</v>
      </c>
      <c r="AD6" s="42">
        <v>23.456</v>
      </c>
      <c r="AE6" s="42">
        <v>24.335000000000001</v>
      </c>
      <c r="AF6" s="42">
        <v>25.209</v>
      </c>
      <c r="AG6" s="42">
        <v>26.079000000000001</v>
      </c>
      <c r="AH6" s="42">
        <v>26.945</v>
      </c>
      <c r="AI6" s="42">
        <v>27.806000000000001</v>
      </c>
      <c r="AJ6" s="42">
        <v>28.663</v>
      </c>
      <c r="AK6" s="42">
        <v>29.516000000000002</v>
      </c>
      <c r="AL6" s="42">
        <v>30.364000000000001</v>
      </c>
      <c r="AM6" s="42">
        <v>31.208000000000002</v>
      </c>
      <c r="AN6" s="42">
        <v>32.047999999999995</v>
      </c>
      <c r="AO6" s="42">
        <v>32.884</v>
      </c>
      <c r="AP6" s="42">
        <v>33.716000000000001</v>
      </c>
      <c r="AQ6" s="42">
        <v>34.542999999999999</v>
      </c>
      <c r="AR6" s="42">
        <v>35.366</v>
      </c>
      <c r="AS6" s="42">
        <v>36.184999999999995</v>
      </c>
      <c r="AT6" s="42">
        <v>37</v>
      </c>
      <c r="AU6" s="42">
        <v>37.811</v>
      </c>
      <c r="AV6" s="42">
        <v>38.617999999999995</v>
      </c>
      <c r="AW6" s="42">
        <v>39.420999999999999</v>
      </c>
      <c r="AX6" s="42">
        <v>40.22</v>
      </c>
      <c r="AY6" s="42">
        <v>41.015000000000001</v>
      </c>
      <c r="AZ6" s="42">
        <v>41.805999999999997</v>
      </c>
      <c r="BA6" s="42">
        <v>42.592999999999996</v>
      </c>
      <c r="BB6" s="42">
        <v>43.375999999999998</v>
      </c>
      <c r="BC6" s="42">
        <v>44.155000000000001</v>
      </c>
      <c r="BD6" s="42">
        <v>44.93</v>
      </c>
      <c r="BE6" s="42">
        <v>45.701000000000001</v>
      </c>
      <c r="BF6" s="42">
        <v>46.467999999999996</v>
      </c>
      <c r="BG6" s="42">
        <v>47.230999999999995</v>
      </c>
      <c r="BH6" s="42">
        <v>47.989999999999995</v>
      </c>
      <c r="BI6" s="42">
        <v>48.744999999999997</v>
      </c>
      <c r="BJ6" s="42">
        <v>49.497</v>
      </c>
      <c r="BK6" s="42">
        <v>50.244999999999997</v>
      </c>
      <c r="BL6" s="42">
        <v>50.988999999999997</v>
      </c>
      <c r="BM6" s="42">
        <v>51.728999999999999</v>
      </c>
      <c r="BN6" s="42">
        <v>52.464999999999996</v>
      </c>
      <c r="BO6" s="42">
        <v>53.198</v>
      </c>
      <c r="BP6" s="42">
        <v>53.927</v>
      </c>
      <c r="BQ6" s="42">
        <v>54.652000000000001</v>
      </c>
      <c r="BR6" s="42">
        <v>55.372999999999998</v>
      </c>
      <c r="BS6" s="42">
        <v>56.091000000000001</v>
      </c>
      <c r="BT6" s="42">
        <v>56.805</v>
      </c>
      <c r="BU6" s="42">
        <v>57.515000000000001</v>
      </c>
      <c r="BV6" s="42">
        <v>58.220999999999997</v>
      </c>
      <c r="BW6" s="42">
        <v>58.922999999999995</v>
      </c>
      <c r="BX6" s="42">
        <v>59.622</v>
      </c>
      <c r="BY6" s="42">
        <v>60.317</v>
      </c>
      <c r="BZ6" s="42">
        <v>61.007999999999996</v>
      </c>
      <c r="CA6" s="42">
        <v>61.695</v>
      </c>
      <c r="CB6" s="42">
        <v>62.378</v>
      </c>
      <c r="CC6" s="42">
        <v>63.056999999999995</v>
      </c>
      <c r="CD6" s="42">
        <v>63.731999999999999</v>
      </c>
      <c r="CE6" s="42">
        <v>64.404000000000011</v>
      </c>
      <c r="CF6" s="42">
        <v>65.072000000000003</v>
      </c>
      <c r="CG6" s="42">
        <v>65.736000000000004</v>
      </c>
      <c r="CH6" s="42">
        <v>66.39500000000001</v>
      </c>
      <c r="CI6" s="42">
        <v>67.049000000000007</v>
      </c>
      <c r="CJ6" s="42">
        <v>67.698000000000008</v>
      </c>
      <c r="CK6" s="42">
        <v>68.341000000000008</v>
      </c>
      <c r="CL6" s="42">
        <v>68.977000000000004</v>
      </c>
      <c r="CM6" s="42">
        <v>69.606000000000009</v>
      </c>
      <c r="CN6" s="42" t="s">
        <v>410</v>
      </c>
      <c r="CO6" s="42" t="s">
        <v>410</v>
      </c>
      <c r="CP6" s="42" t="s">
        <v>410</v>
      </c>
      <c r="CQ6" s="42" t="s">
        <v>410</v>
      </c>
      <c r="CR6" s="42" t="s">
        <v>410</v>
      </c>
      <c r="CS6" s="42" t="s">
        <v>410</v>
      </c>
      <c r="CT6" s="42" t="s">
        <v>410</v>
      </c>
      <c r="CU6" s="42" t="s">
        <v>410</v>
      </c>
      <c r="CV6" s="42" t="s">
        <v>410</v>
      </c>
      <c r="CW6" s="42" t="s">
        <v>410</v>
      </c>
      <c r="CX6" s="42" t="s">
        <v>410</v>
      </c>
      <c r="CY6" s="42" t="s">
        <v>410</v>
      </c>
      <c r="CZ6" s="42" t="s">
        <v>410</v>
      </c>
      <c r="DA6" s="42" t="s">
        <v>410</v>
      </c>
      <c r="DB6" s="41"/>
      <c r="DC6" s="41"/>
      <c r="DD6" s="41"/>
    </row>
    <row r="7" spans="1:108" x14ac:dyDescent="0.25">
      <c r="A7" s="18">
        <v>5</v>
      </c>
      <c r="B7" s="42"/>
      <c r="C7" s="42"/>
      <c r="D7" s="42"/>
      <c r="E7" s="42"/>
      <c r="F7" s="42"/>
      <c r="G7" s="42">
        <v>0.995</v>
      </c>
      <c r="H7" s="42">
        <v>1.986</v>
      </c>
      <c r="I7" s="42">
        <v>2.972</v>
      </c>
      <c r="J7" s="42">
        <v>3.9529999999999998</v>
      </c>
      <c r="K7" s="42">
        <v>4.9290000000000003</v>
      </c>
      <c r="L7" s="42">
        <v>5.9</v>
      </c>
      <c r="M7" s="42">
        <v>6.8660000000000005</v>
      </c>
      <c r="N7" s="42">
        <v>7.827</v>
      </c>
      <c r="O7" s="42">
        <v>8.7839999999999989</v>
      </c>
      <c r="P7" s="42">
        <v>9.7359999999999989</v>
      </c>
      <c r="Q7" s="42">
        <v>10.683</v>
      </c>
      <c r="R7" s="42">
        <v>11.625</v>
      </c>
      <c r="S7" s="42">
        <v>12.562999999999999</v>
      </c>
      <c r="T7" s="42">
        <v>13.495999999999999</v>
      </c>
      <c r="U7" s="42">
        <v>14.423999999999999</v>
      </c>
      <c r="V7" s="42">
        <v>15.347999999999999</v>
      </c>
      <c r="W7" s="42">
        <v>16.266999999999999</v>
      </c>
      <c r="X7" s="42">
        <v>17.181000000000001</v>
      </c>
      <c r="Y7" s="42">
        <v>18.091000000000001</v>
      </c>
      <c r="Z7" s="42">
        <v>18.996000000000002</v>
      </c>
      <c r="AA7" s="42">
        <v>19.897000000000002</v>
      </c>
      <c r="AB7" s="42">
        <v>20.793000000000003</v>
      </c>
      <c r="AC7" s="42">
        <v>21.685000000000002</v>
      </c>
      <c r="AD7" s="42">
        <v>22.573</v>
      </c>
      <c r="AE7" s="42">
        <v>23.456</v>
      </c>
      <c r="AF7" s="42">
        <v>24.335000000000001</v>
      </c>
      <c r="AG7" s="42">
        <v>25.209</v>
      </c>
      <c r="AH7" s="42">
        <v>26.079000000000001</v>
      </c>
      <c r="AI7" s="42">
        <v>26.945</v>
      </c>
      <c r="AJ7" s="42">
        <v>27.806000000000001</v>
      </c>
      <c r="AK7" s="42">
        <v>28.663</v>
      </c>
      <c r="AL7" s="42">
        <v>29.516000000000002</v>
      </c>
      <c r="AM7" s="42">
        <v>30.364000000000001</v>
      </c>
      <c r="AN7" s="42">
        <v>31.208000000000002</v>
      </c>
      <c r="AO7" s="42">
        <v>32.047999999999995</v>
      </c>
      <c r="AP7" s="42">
        <v>32.884</v>
      </c>
      <c r="AQ7" s="42">
        <v>33.716000000000001</v>
      </c>
      <c r="AR7" s="42">
        <v>34.542999999999999</v>
      </c>
      <c r="AS7" s="42">
        <v>35.366</v>
      </c>
      <c r="AT7" s="42">
        <v>36.184999999999995</v>
      </c>
      <c r="AU7" s="42">
        <v>37</v>
      </c>
      <c r="AV7" s="42">
        <v>37.811</v>
      </c>
      <c r="AW7" s="42">
        <v>38.617999999999995</v>
      </c>
      <c r="AX7" s="42">
        <v>39.420999999999999</v>
      </c>
      <c r="AY7" s="42">
        <v>40.22</v>
      </c>
      <c r="AZ7" s="42">
        <v>41.015000000000001</v>
      </c>
      <c r="BA7" s="42">
        <v>41.805999999999997</v>
      </c>
      <c r="BB7" s="42">
        <v>42.592999999999996</v>
      </c>
      <c r="BC7" s="42">
        <v>43.375999999999998</v>
      </c>
      <c r="BD7" s="42">
        <v>44.155000000000001</v>
      </c>
      <c r="BE7" s="42">
        <v>44.93</v>
      </c>
      <c r="BF7" s="42">
        <v>45.701000000000001</v>
      </c>
      <c r="BG7" s="42">
        <v>46.467999999999996</v>
      </c>
      <c r="BH7" s="42">
        <v>47.230999999999995</v>
      </c>
      <c r="BI7" s="42">
        <v>47.989999999999995</v>
      </c>
      <c r="BJ7" s="42">
        <v>48.744999999999997</v>
      </c>
      <c r="BK7" s="42">
        <v>49.495999999999995</v>
      </c>
      <c r="BL7" s="42">
        <v>50.244</v>
      </c>
      <c r="BM7" s="42">
        <v>50.988</v>
      </c>
      <c r="BN7" s="42">
        <v>51.727999999999994</v>
      </c>
      <c r="BO7" s="42">
        <v>52.463999999999999</v>
      </c>
      <c r="BP7" s="42">
        <v>53.196999999999996</v>
      </c>
      <c r="BQ7" s="42">
        <v>53.925999999999995</v>
      </c>
      <c r="BR7" s="42">
        <v>54.650999999999996</v>
      </c>
      <c r="BS7" s="42">
        <v>55.372</v>
      </c>
      <c r="BT7" s="42">
        <v>56.088999999999999</v>
      </c>
      <c r="BU7" s="42">
        <v>56.802999999999997</v>
      </c>
      <c r="BV7" s="42">
        <v>57.512999999999998</v>
      </c>
      <c r="BW7" s="42">
        <v>58.219000000000001</v>
      </c>
      <c r="BX7" s="42">
        <v>58.920999999999999</v>
      </c>
      <c r="BY7" s="42">
        <v>59.619</v>
      </c>
      <c r="BZ7" s="42">
        <v>60.312999999999995</v>
      </c>
      <c r="CA7" s="42">
        <v>61.003999999999998</v>
      </c>
      <c r="CB7" s="42">
        <v>61.690999999999995</v>
      </c>
      <c r="CC7" s="42">
        <v>62.373999999999995</v>
      </c>
      <c r="CD7" s="42">
        <v>63.052999999999997</v>
      </c>
      <c r="CE7" s="42">
        <v>63.727999999999994</v>
      </c>
      <c r="CF7" s="42">
        <v>64.399000000000001</v>
      </c>
      <c r="CG7" s="42">
        <v>65.066000000000003</v>
      </c>
      <c r="CH7" s="42">
        <v>65.728999999999999</v>
      </c>
      <c r="CI7" s="42">
        <v>66.387</v>
      </c>
      <c r="CJ7" s="42">
        <v>67.039000000000001</v>
      </c>
      <c r="CK7" s="42">
        <v>67.685000000000002</v>
      </c>
      <c r="CL7" s="42">
        <v>68.323999999999998</v>
      </c>
      <c r="CM7" s="42">
        <v>68.956000000000003</v>
      </c>
      <c r="CN7" s="42" t="s">
        <v>410</v>
      </c>
      <c r="CO7" s="42" t="s">
        <v>410</v>
      </c>
      <c r="CP7" s="42" t="s">
        <v>410</v>
      </c>
      <c r="CQ7" s="42" t="s">
        <v>410</v>
      </c>
      <c r="CR7" s="42" t="s">
        <v>410</v>
      </c>
      <c r="CS7" s="42" t="s">
        <v>410</v>
      </c>
      <c r="CT7" s="42" t="s">
        <v>410</v>
      </c>
      <c r="CU7" s="42" t="s">
        <v>410</v>
      </c>
      <c r="CV7" s="42" t="s">
        <v>410</v>
      </c>
      <c r="CW7" s="42" t="s">
        <v>410</v>
      </c>
      <c r="CX7" s="42" t="s">
        <v>410</v>
      </c>
      <c r="CY7" s="42" t="s">
        <v>410</v>
      </c>
      <c r="CZ7" s="42" t="s">
        <v>410</v>
      </c>
      <c r="DA7" s="42" t="s">
        <v>410</v>
      </c>
      <c r="DB7" s="41"/>
      <c r="DC7" s="41"/>
      <c r="DD7" s="41"/>
    </row>
    <row r="8" spans="1:108" x14ac:dyDescent="0.25">
      <c r="A8" s="18">
        <v>6</v>
      </c>
      <c r="B8" s="42"/>
      <c r="C8" s="42"/>
      <c r="D8" s="42"/>
      <c r="E8" s="42"/>
      <c r="F8" s="42"/>
      <c r="G8" s="42"/>
      <c r="H8" s="42">
        <v>0.995</v>
      </c>
      <c r="I8" s="42">
        <v>1.986</v>
      </c>
      <c r="J8" s="42">
        <v>2.972</v>
      </c>
      <c r="K8" s="42">
        <v>3.9529999999999998</v>
      </c>
      <c r="L8" s="42">
        <v>4.9290000000000003</v>
      </c>
      <c r="M8" s="42">
        <v>5.9</v>
      </c>
      <c r="N8" s="42">
        <v>6.8660000000000005</v>
      </c>
      <c r="O8" s="42">
        <v>7.827</v>
      </c>
      <c r="P8" s="42">
        <v>8.7839999999999989</v>
      </c>
      <c r="Q8" s="42">
        <v>9.7359999999999989</v>
      </c>
      <c r="R8" s="42">
        <v>10.683</v>
      </c>
      <c r="S8" s="42">
        <v>11.625</v>
      </c>
      <c r="T8" s="42">
        <v>12.562999999999999</v>
      </c>
      <c r="U8" s="42">
        <v>13.495999999999999</v>
      </c>
      <c r="V8" s="42">
        <v>14.423999999999999</v>
      </c>
      <c r="W8" s="42">
        <v>15.347999999999999</v>
      </c>
      <c r="X8" s="42">
        <v>16.266999999999999</v>
      </c>
      <c r="Y8" s="42">
        <v>17.181000000000001</v>
      </c>
      <c r="Z8" s="42">
        <v>18.091000000000001</v>
      </c>
      <c r="AA8" s="42">
        <v>18.996000000000002</v>
      </c>
      <c r="AB8" s="42">
        <v>19.897000000000002</v>
      </c>
      <c r="AC8" s="42">
        <v>20.793000000000003</v>
      </c>
      <c r="AD8" s="42">
        <v>21.685000000000002</v>
      </c>
      <c r="AE8" s="42">
        <v>22.573</v>
      </c>
      <c r="AF8" s="42">
        <v>23.456</v>
      </c>
      <c r="AG8" s="42">
        <v>24.335000000000001</v>
      </c>
      <c r="AH8" s="42">
        <v>25.209</v>
      </c>
      <c r="AI8" s="42">
        <v>26.079000000000001</v>
      </c>
      <c r="AJ8" s="42">
        <v>26.945</v>
      </c>
      <c r="AK8" s="42">
        <v>27.806000000000001</v>
      </c>
      <c r="AL8" s="42">
        <v>28.663</v>
      </c>
      <c r="AM8" s="42">
        <v>29.516000000000002</v>
      </c>
      <c r="AN8" s="42">
        <v>30.364000000000001</v>
      </c>
      <c r="AO8" s="42">
        <v>31.208000000000002</v>
      </c>
      <c r="AP8" s="42">
        <v>32.047999999999995</v>
      </c>
      <c r="AQ8" s="42">
        <v>32.884</v>
      </c>
      <c r="AR8" s="42">
        <v>33.716000000000001</v>
      </c>
      <c r="AS8" s="42">
        <v>34.542999999999999</v>
      </c>
      <c r="AT8" s="42">
        <v>35.366</v>
      </c>
      <c r="AU8" s="42">
        <v>36.184999999999995</v>
      </c>
      <c r="AV8" s="42">
        <v>37</v>
      </c>
      <c r="AW8" s="42">
        <v>37.811</v>
      </c>
      <c r="AX8" s="42">
        <v>38.617999999999995</v>
      </c>
      <c r="AY8" s="42">
        <v>39.420999999999999</v>
      </c>
      <c r="AZ8" s="42">
        <v>40.22</v>
      </c>
      <c r="BA8" s="42">
        <v>41.015000000000001</v>
      </c>
      <c r="BB8" s="42">
        <v>41.805999999999997</v>
      </c>
      <c r="BC8" s="42">
        <v>42.592999999999996</v>
      </c>
      <c r="BD8" s="42">
        <v>43.375999999999998</v>
      </c>
      <c r="BE8" s="42">
        <v>44.155000000000001</v>
      </c>
      <c r="BF8" s="42">
        <v>44.93</v>
      </c>
      <c r="BG8" s="42">
        <v>45.701000000000001</v>
      </c>
      <c r="BH8" s="42">
        <v>46.467999999999996</v>
      </c>
      <c r="BI8" s="42">
        <v>47.230999999999995</v>
      </c>
      <c r="BJ8" s="42">
        <v>47.989999999999995</v>
      </c>
      <c r="BK8" s="42">
        <v>48.744999999999997</v>
      </c>
      <c r="BL8" s="42">
        <v>49.495999999999995</v>
      </c>
      <c r="BM8" s="42">
        <v>50.244</v>
      </c>
      <c r="BN8" s="42">
        <v>50.988</v>
      </c>
      <c r="BO8" s="42">
        <v>51.727999999999994</v>
      </c>
      <c r="BP8" s="42">
        <v>52.463999999999999</v>
      </c>
      <c r="BQ8" s="42">
        <v>53.195999999999998</v>
      </c>
      <c r="BR8" s="42">
        <v>53.923999999999999</v>
      </c>
      <c r="BS8" s="42">
        <v>54.649000000000001</v>
      </c>
      <c r="BT8" s="42">
        <v>55.37</v>
      </c>
      <c r="BU8" s="42">
        <v>56.086999999999996</v>
      </c>
      <c r="BV8" s="42">
        <v>56.8</v>
      </c>
      <c r="BW8" s="42">
        <v>57.509</v>
      </c>
      <c r="BX8" s="42">
        <v>58.213999999999999</v>
      </c>
      <c r="BY8" s="42">
        <v>58.915999999999997</v>
      </c>
      <c r="BZ8" s="42">
        <v>59.613999999999997</v>
      </c>
      <c r="CA8" s="42">
        <v>60.308</v>
      </c>
      <c r="CB8" s="42">
        <v>60.997999999999998</v>
      </c>
      <c r="CC8" s="42">
        <v>61.683999999999997</v>
      </c>
      <c r="CD8" s="42">
        <v>62.366</v>
      </c>
      <c r="CE8" s="42">
        <v>63.043999999999997</v>
      </c>
      <c r="CF8" s="42">
        <v>63.717999999999996</v>
      </c>
      <c r="CG8" s="42">
        <v>64.388000000000005</v>
      </c>
      <c r="CH8" s="42">
        <v>65.054000000000002</v>
      </c>
      <c r="CI8" s="42">
        <v>65.715000000000003</v>
      </c>
      <c r="CJ8" s="42">
        <v>66.37</v>
      </c>
      <c r="CK8" s="42">
        <v>67.019000000000005</v>
      </c>
      <c r="CL8" s="42">
        <v>67.661000000000001</v>
      </c>
      <c r="CM8" s="42">
        <v>68.296000000000006</v>
      </c>
      <c r="CN8" s="42" t="s">
        <v>410</v>
      </c>
      <c r="CO8" s="42" t="s">
        <v>410</v>
      </c>
      <c r="CP8" s="42" t="s">
        <v>410</v>
      </c>
      <c r="CQ8" s="42" t="s">
        <v>410</v>
      </c>
      <c r="CR8" s="42" t="s">
        <v>410</v>
      </c>
      <c r="CS8" s="42" t="s">
        <v>410</v>
      </c>
      <c r="CT8" s="42" t="s">
        <v>410</v>
      </c>
      <c r="CU8" s="42" t="s">
        <v>410</v>
      </c>
      <c r="CV8" s="42" t="s">
        <v>410</v>
      </c>
      <c r="CW8" s="42" t="s">
        <v>410</v>
      </c>
      <c r="CX8" s="42" t="s">
        <v>410</v>
      </c>
      <c r="CY8" s="42" t="s">
        <v>410</v>
      </c>
      <c r="CZ8" s="42" t="s">
        <v>410</v>
      </c>
      <c r="DA8" s="42" t="s">
        <v>410</v>
      </c>
      <c r="DB8" s="41"/>
      <c r="DC8" s="41"/>
      <c r="DD8" s="41"/>
    </row>
    <row r="9" spans="1:108" x14ac:dyDescent="0.25">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8.7839999999999989</v>
      </c>
      <c r="R9" s="42">
        <v>9.7359999999999989</v>
      </c>
      <c r="S9" s="42">
        <v>10.683</v>
      </c>
      <c r="T9" s="42">
        <v>11.625</v>
      </c>
      <c r="U9" s="42">
        <v>12.562999999999999</v>
      </c>
      <c r="V9" s="42">
        <v>13.495999999999999</v>
      </c>
      <c r="W9" s="42">
        <v>14.423999999999999</v>
      </c>
      <c r="X9" s="42">
        <v>15.347999999999999</v>
      </c>
      <c r="Y9" s="42">
        <v>16.266999999999999</v>
      </c>
      <c r="Z9" s="42">
        <v>17.181000000000001</v>
      </c>
      <c r="AA9" s="42">
        <v>18.091000000000001</v>
      </c>
      <c r="AB9" s="42">
        <v>18.996000000000002</v>
      </c>
      <c r="AC9" s="42">
        <v>19.897000000000002</v>
      </c>
      <c r="AD9" s="42">
        <v>20.793000000000003</v>
      </c>
      <c r="AE9" s="42">
        <v>21.685000000000002</v>
      </c>
      <c r="AF9" s="42">
        <v>22.573</v>
      </c>
      <c r="AG9" s="42">
        <v>23.456</v>
      </c>
      <c r="AH9" s="42">
        <v>24.335000000000001</v>
      </c>
      <c r="AI9" s="42">
        <v>25.209</v>
      </c>
      <c r="AJ9" s="42">
        <v>26.079000000000001</v>
      </c>
      <c r="AK9" s="42">
        <v>26.945</v>
      </c>
      <c r="AL9" s="42">
        <v>27.806000000000001</v>
      </c>
      <c r="AM9" s="42">
        <v>28.663</v>
      </c>
      <c r="AN9" s="42">
        <v>29.516000000000002</v>
      </c>
      <c r="AO9" s="42">
        <v>30.364000000000001</v>
      </c>
      <c r="AP9" s="42">
        <v>31.208000000000002</v>
      </c>
      <c r="AQ9" s="42">
        <v>32.047999999999995</v>
      </c>
      <c r="AR9" s="42">
        <v>32.884</v>
      </c>
      <c r="AS9" s="42">
        <v>33.716000000000001</v>
      </c>
      <c r="AT9" s="42">
        <v>34.542999999999999</v>
      </c>
      <c r="AU9" s="42">
        <v>35.366</v>
      </c>
      <c r="AV9" s="42">
        <v>36.184999999999995</v>
      </c>
      <c r="AW9" s="42">
        <v>37</v>
      </c>
      <c r="AX9" s="42">
        <v>37.811</v>
      </c>
      <c r="AY9" s="42">
        <v>38.617999999999995</v>
      </c>
      <c r="AZ9" s="42">
        <v>39.420999999999999</v>
      </c>
      <c r="BA9" s="42">
        <v>40.22</v>
      </c>
      <c r="BB9" s="42">
        <v>41.015000000000001</v>
      </c>
      <c r="BC9" s="42">
        <v>41.805999999999997</v>
      </c>
      <c r="BD9" s="42">
        <v>42.592999999999996</v>
      </c>
      <c r="BE9" s="42">
        <v>43.375999999999998</v>
      </c>
      <c r="BF9" s="42">
        <v>44.155000000000001</v>
      </c>
      <c r="BG9" s="42">
        <v>44.93</v>
      </c>
      <c r="BH9" s="42">
        <v>45.701000000000001</v>
      </c>
      <c r="BI9" s="42">
        <v>46.467999999999996</v>
      </c>
      <c r="BJ9" s="42">
        <v>47.230999999999995</v>
      </c>
      <c r="BK9" s="42">
        <v>47.989999999999995</v>
      </c>
      <c r="BL9" s="42">
        <v>48.744999999999997</v>
      </c>
      <c r="BM9" s="42">
        <v>49.495999999999995</v>
      </c>
      <c r="BN9" s="42">
        <v>50.242999999999995</v>
      </c>
      <c r="BO9" s="42">
        <v>50.986999999999995</v>
      </c>
      <c r="BP9" s="42">
        <v>51.726999999999997</v>
      </c>
      <c r="BQ9" s="42">
        <v>52.463000000000001</v>
      </c>
      <c r="BR9" s="42">
        <v>53.195</v>
      </c>
      <c r="BS9" s="42">
        <v>53.922999999999995</v>
      </c>
      <c r="BT9" s="42">
        <v>54.646999999999998</v>
      </c>
      <c r="BU9" s="42">
        <v>55.367999999999995</v>
      </c>
      <c r="BV9" s="42">
        <v>56.085000000000001</v>
      </c>
      <c r="BW9" s="42">
        <v>56.797999999999995</v>
      </c>
      <c r="BX9" s="42">
        <v>57.506999999999998</v>
      </c>
      <c r="BY9" s="42">
        <v>58.211999999999996</v>
      </c>
      <c r="BZ9" s="42">
        <v>58.912999999999997</v>
      </c>
      <c r="CA9" s="42">
        <v>59.61</v>
      </c>
      <c r="CB9" s="42">
        <v>60.302999999999997</v>
      </c>
      <c r="CC9" s="42">
        <v>60.991999999999997</v>
      </c>
      <c r="CD9" s="42">
        <v>61.677</v>
      </c>
      <c r="CE9" s="42">
        <v>62.358999999999995</v>
      </c>
      <c r="CF9" s="42">
        <v>63.036999999999999</v>
      </c>
      <c r="CG9" s="42">
        <v>63.71</v>
      </c>
      <c r="CH9" s="42">
        <v>64.379000000000005</v>
      </c>
      <c r="CI9" s="42">
        <v>65.043000000000006</v>
      </c>
      <c r="CJ9" s="42">
        <v>65.701000000000008</v>
      </c>
      <c r="CK9" s="42">
        <v>66.353000000000009</v>
      </c>
      <c r="CL9" s="42">
        <v>66.998000000000005</v>
      </c>
      <c r="CM9" s="42">
        <v>67.63600000000001</v>
      </c>
      <c r="CN9" s="42" t="s">
        <v>410</v>
      </c>
      <c r="CO9" s="42" t="s">
        <v>410</v>
      </c>
      <c r="CP9" s="42" t="s">
        <v>410</v>
      </c>
      <c r="CQ9" s="42" t="s">
        <v>410</v>
      </c>
      <c r="CR9" s="42" t="s">
        <v>410</v>
      </c>
      <c r="CS9" s="42" t="s">
        <v>410</v>
      </c>
      <c r="CT9" s="42" t="s">
        <v>410</v>
      </c>
      <c r="CU9" s="42" t="s">
        <v>410</v>
      </c>
      <c r="CV9" s="42" t="s">
        <v>410</v>
      </c>
      <c r="CW9" s="42" t="s">
        <v>410</v>
      </c>
      <c r="CX9" s="42" t="s">
        <v>410</v>
      </c>
      <c r="CY9" s="42" t="s">
        <v>410</v>
      </c>
      <c r="CZ9" s="42" t="s">
        <v>410</v>
      </c>
      <c r="DA9" s="42" t="s">
        <v>410</v>
      </c>
      <c r="DB9" s="41"/>
      <c r="DC9" s="41"/>
      <c r="DD9" s="41"/>
    </row>
    <row r="10" spans="1:108" x14ac:dyDescent="0.25">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12.561999999999999</v>
      </c>
      <c r="W10" s="42">
        <v>13.494999999999999</v>
      </c>
      <c r="X10" s="42">
        <v>14.423</v>
      </c>
      <c r="Y10" s="42">
        <v>15.347</v>
      </c>
      <c r="Z10" s="42">
        <v>16.266000000000002</v>
      </c>
      <c r="AA10" s="42">
        <v>17.18</v>
      </c>
      <c r="AB10" s="42">
        <v>18.09</v>
      </c>
      <c r="AC10" s="42">
        <v>18.995000000000001</v>
      </c>
      <c r="AD10" s="42">
        <v>19.896000000000001</v>
      </c>
      <c r="AE10" s="42">
        <v>20.792000000000002</v>
      </c>
      <c r="AF10" s="42">
        <v>21.684000000000001</v>
      </c>
      <c r="AG10" s="42">
        <v>22.571000000000002</v>
      </c>
      <c r="AH10" s="42">
        <v>23.454000000000001</v>
      </c>
      <c r="AI10" s="42">
        <v>24.333000000000002</v>
      </c>
      <c r="AJ10" s="42">
        <v>25.207000000000001</v>
      </c>
      <c r="AK10" s="42">
        <v>26.077000000000002</v>
      </c>
      <c r="AL10" s="42">
        <v>26.943000000000001</v>
      </c>
      <c r="AM10" s="42">
        <v>27.804000000000002</v>
      </c>
      <c r="AN10" s="42">
        <v>28.661000000000001</v>
      </c>
      <c r="AO10" s="42">
        <v>29.514000000000003</v>
      </c>
      <c r="AP10" s="42">
        <v>30.362000000000002</v>
      </c>
      <c r="AQ10" s="42">
        <v>31.206</v>
      </c>
      <c r="AR10" s="42">
        <v>32.045999999999999</v>
      </c>
      <c r="AS10" s="42">
        <v>32.881999999999998</v>
      </c>
      <c r="AT10" s="42">
        <v>33.713999999999999</v>
      </c>
      <c r="AU10" s="42">
        <v>34.540999999999997</v>
      </c>
      <c r="AV10" s="42">
        <v>35.363999999999997</v>
      </c>
      <c r="AW10" s="42">
        <v>36.183</v>
      </c>
      <c r="AX10" s="42">
        <v>36.997999999999998</v>
      </c>
      <c r="AY10" s="42">
        <v>37.808999999999997</v>
      </c>
      <c r="AZ10" s="42">
        <v>38.616</v>
      </c>
      <c r="BA10" s="42">
        <v>39.418999999999997</v>
      </c>
      <c r="BB10" s="42">
        <v>40.216999999999999</v>
      </c>
      <c r="BC10" s="42">
        <v>41.010999999999996</v>
      </c>
      <c r="BD10" s="42">
        <v>41.800999999999995</v>
      </c>
      <c r="BE10" s="42">
        <v>42.586999999999996</v>
      </c>
      <c r="BF10" s="42">
        <v>43.369</v>
      </c>
      <c r="BG10" s="42">
        <v>44.147999999999996</v>
      </c>
      <c r="BH10" s="42">
        <v>44.922999999999995</v>
      </c>
      <c r="BI10" s="42">
        <v>45.693999999999996</v>
      </c>
      <c r="BJ10" s="42">
        <v>46.460999999999999</v>
      </c>
      <c r="BK10" s="42">
        <v>47.223999999999997</v>
      </c>
      <c r="BL10" s="42">
        <v>47.982999999999997</v>
      </c>
      <c r="BM10" s="42">
        <v>48.738</v>
      </c>
      <c r="BN10" s="42">
        <v>49.488999999999997</v>
      </c>
      <c r="BO10" s="42">
        <v>50.235999999999997</v>
      </c>
      <c r="BP10" s="42">
        <v>50.978999999999999</v>
      </c>
      <c r="BQ10" s="42">
        <v>51.719000000000001</v>
      </c>
      <c r="BR10" s="42">
        <v>52.454999999999998</v>
      </c>
      <c r="BS10" s="42">
        <v>53.186999999999998</v>
      </c>
      <c r="BT10" s="42">
        <v>53.914999999999999</v>
      </c>
      <c r="BU10" s="42">
        <v>54.638999999999996</v>
      </c>
      <c r="BV10" s="42">
        <v>55.358999999999995</v>
      </c>
      <c r="BW10" s="42">
        <v>56.074999999999996</v>
      </c>
      <c r="BX10" s="42">
        <v>56.786999999999999</v>
      </c>
      <c r="BY10" s="42">
        <v>57.494999999999997</v>
      </c>
      <c r="BZ10" s="42">
        <v>58.199999999999996</v>
      </c>
      <c r="CA10" s="42">
        <v>58.900999999999996</v>
      </c>
      <c r="CB10" s="42">
        <v>59.597999999999999</v>
      </c>
      <c r="CC10" s="42">
        <v>60.290999999999997</v>
      </c>
      <c r="CD10" s="42">
        <v>60.98</v>
      </c>
      <c r="CE10" s="42">
        <v>61.664999999999999</v>
      </c>
      <c r="CF10" s="42">
        <v>62.345999999999997</v>
      </c>
      <c r="CG10" s="42">
        <v>63.022999999999996</v>
      </c>
      <c r="CH10" s="42">
        <v>63.695</v>
      </c>
      <c r="CI10" s="42">
        <v>64.362000000000009</v>
      </c>
      <c r="CJ10" s="42">
        <v>65.02300000000001</v>
      </c>
      <c r="CK10" s="42">
        <v>65.678000000000011</v>
      </c>
      <c r="CL10" s="42">
        <v>66.326000000000008</v>
      </c>
      <c r="CM10" s="42">
        <v>66.966999999999999</v>
      </c>
      <c r="CN10" s="42" t="s">
        <v>410</v>
      </c>
      <c r="CO10" s="42" t="s">
        <v>410</v>
      </c>
      <c r="CP10" s="42" t="s">
        <v>410</v>
      </c>
      <c r="CQ10" s="42" t="s">
        <v>410</v>
      </c>
      <c r="CR10" s="42" t="s">
        <v>410</v>
      </c>
      <c r="CS10" s="42" t="s">
        <v>410</v>
      </c>
      <c r="CT10" s="42" t="s">
        <v>410</v>
      </c>
      <c r="CU10" s="42" t="s">
        <v>410</v>
      </c>
      <c r="CV10" s="42" t="s">
        <v>410</v>
      </c>
      <c r="CW10" s="42" t="s">
        <v>410</v>
      </c>
      <c r="CX10" s="42" t="s">
        <v>410</v>
      </c>
      <c r="CY10" s="42" t="s">
        <v>410</v>
      </c>
      <c r="CZ10" s="42" t="s">
        <v>410</v>
      </c>
      <c r="DA10" s="42" t="s">
        <v>410</v>
      </c>
      <c r="DB10" s="41"/>
      <c r="DC10" s="41"/>
      <c r="DD10" s="41"/>
    </row>
    <row r="11" spans="1:108" x14ac:dyDescent="0.25">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12.561999999999999</v>
      </c>
      <c r="X11" s="42">
        <v>13.494999999999999</v>
      </c>
      <c r="Y11" s="42">
        <v>14.423</v>
      </c>
      <c r="Z11" s="42">
        <v>15.347</v>
      </c>
      <c r="AA11" s="42">
        <v>16.266000000000002</v>
      </c>
      <c r="AB11" s="42">
        <v>17.18</v>
      </c>
      <c r="AC11" s="42">
        <v>18.09</v>
      </c>
      <c r="AD11" s="42">
        <v>18.995000000000001</v>
      </c>
      <c r="AE11" s="42">
        <v>19.896000000000001</v>
      </c>
      <c r="AF11" s="42">
        <v>20.792000000000002</v>
      </c>
      <c r="AG11" s="42">
        <v>21.684000000000001</v>
      </c>
      <c r="AH11" s="42">
        <v>22.571000000000002</v>
      </c>
      <c r="AI11" s="42">
        <v>23.454000000000001</v>
      </c>
      <c r="AJ11" s="42">
        <v>24.333000000000002</v>
      </c>
      <c r="AK11" s="42">
        <v>25.207000000000001</v>
      </c>
      <c r="AL11" s="42">
        <v>26.077000000000002</v>
      </c>
      <c r="AM11" s="42">
        <v>26.943000000000001</v>
      </c>
      <c r="AN11" s="42">
        <v>27.804000000000002</v>
      </c>
      <c r="AO11" s="42">
        <v>28.661000000000001</v>
      </c>
      <c r="AP11" s="42">
        <v>29.514000000000003</v>
      </c>
      <c r="AQ11" s="42">
        <v>30.362000000000002</v>
      </c>
      <c r="AR11" s="42">
        <v>31.206</v>
      </c>
      <c r="AS11" s="42">
        <v>32.045999999999999</v>
      </c>
      <c r="AT11" s="42">
        <v>32.881999999999998</v>
      </c>
      <c r="AU11" s="42">
        <v>33.713000000000001</v>
      </c>
      <c r="AV11" s="42">
        <v>34.54</v>
      </c>
      <c r="AW11" s="42">
        <v>35.363</v>
      </c>
      <c r="AX11" s="42">
        <v>36.181999999999995</v>
      </c>
      <c r="AY11" s="42">
        <v>36.997</v>
      </c>
      <c r="AZ11" s="42">
        <v>37.808</v>
      </c>
      <c r="BA11" s="42">
        <v>38.614999999999995</v>
      </c>
      <c r="BB11" s="42">
        <v>39.416999999999994</v>
      </c>
      <c r="BC11" s="42">
        <v>40.214999999999996</v>
      </c>
      <c r="BD11" s="42">
        <v>41.009</v>
      </c>
      <c r="BE11" s="42">
        <v>41.798999999999999</v>
      </c>
      <c r="BF11" s="42">
        <v>42.585000000000001</v>
      </c>
      <c r="BG11" s="42">
        <v>43.366999999999997</v>
      </c>
      <c r="BH11" s="42">
        <v>44.144999999999996</v>
      </c>
      <c r="BI11" s="42">
        <v>44.918999999999997</v>
      </c>
      <c r="BJ11" s="42">
        <v>45.689</v>
      </c>
      <c r="BK11" s="42">
        <v>46.455999999999996</v>
      </c>
      <c r="BL11" s="42">
        <v>47.219000000000001</v>
      </c>
      <c r="BM11" s="42">
        <v>47.977999999999994</v>
      </c>
      <c r="BN11" s="42">
        <v>48.732999999999997</v>
      </c>
      <c r="BO11" s="42">
        <v>49.483999999999995</v>
      </c>
      <c r="BP11" s="42">
        <v>50.230999999999995</v>
      </c>
      <c r="BQ11" s="42">
        <v>50.973999999999997</v>
      </c>
      <c r="BR11" s="42">
        <v>51.713000000000001</v>
      </c>
      <c r="BS11" s="42">
        <v>52.448</v>
      </c>
      <c r="BT11" s="42">
        <v>53.18</v>
      </c>
      <c r="BU11" s="42">
        <v>53.907999999999994</v>
      </c>
      <c r="BV11" s="42">
        <v>54.631999999999998</v>
      </c>
      <c r="BW11" s="42">
        <v>55.351999999999997</v>
      </c>
      <c r="BX11" s="42">
        <v>56.067999999999998</v>
      </c>
      <c r="BY11" s="42">
        <v>56.78</v>
      </c>
      <c r="BZ11" s="42">
        <v>57.488</v>
      </c>
      <c r="CA11" s="42">
        <v>58.192</v>
      </c>
      <c r="CB11" s="42">
        <v>58.891999999999996</v>
      </c>
      <c r="CC11" s="42">
        <v>59.588000000000001</v>
      </c>
      <c r="CD11" s="42">
        <v>60.28</v>
      </c>
      <c r="CE11" s="42">
        <v>60.967999999999996</v>
      </c>
      <c r="CF11" s="42">
        <v>61.652000000000001</v>
      </c>
      <c r="CG11" s="42">
        <v>62.332000000000001</v>
      </c>
      <c r="CH11" s="42">
        <v>63.006999999999998</v>
      </c>
      <c r="CI11" s="42">
        <v>63.677</v>
      </c>
      <c r="CJ11" s="42">
        <v>64.341999999999999</v>
      </c>
      <c r="CK11" s="42">
        <v>65</v>
      </c>
      <c r="CL11" s="42">
        <v>65.65100000000001</v>
      </c>
      <c r="CM11" s="42">
        <v>66.295000000000002</v>
      </c>
      <c r="CN11" s="42" t="s">
        <v>410</v>
      </c>
      <c r="CO11" s="42" t="s">
        <v>410</v>
      </c>
      <c r="CP11" s="42" t="s">
        <v>410</v>
      </c>
      <c r="CQ11" s="42" t="s">
        <v>410</v>
      </c>
      <c r="CR11" s="42" t="s">
        <v>410</v>
      </c>
      <c r="CS11" s="42" t="s">
        <v>410</v>
      </c>
      <c r="CT11" s="42" t="s">
        <v>410</v>
      </c>
      <c r="CU11" s="42" t="s">
        <v>410</v>
      </c>
      <c r="CV11" s="42" t="s">
        <v>410</v>
      </c>
      <c r="CW11" s="42" t="s">
        <v>410</v>
      </c>
      <c r="CX11" s="42" t="s">
        <v>410</v>
      </c>
      <c r="CY11" s="42" t="s">
        <v>410</v>
      </c>
      <c r="CZ11" s="42" t="s">
        <v>410</v>
      </c>
      <c r="DA11" s="42" t="s">
        <v>410</v>
      </c>
      <c r="DB11" s="41"/>
      <c r="DC11" s="41"/>
      <c r="DD11" s="41"/>
    </row>
    <row r="12" spans="1:108" x14ac:dyDescent="0.25">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12.561999999999999</v>
      </c>
      <c r="Y12" s="42">
        <v>13.494999999999999</v>
      </c>
      <c r="Z12" s="42">
        <v>14.423</v>
      </c>
      <c r="AA12" s="42">
        <v>15.347</v>
      </c>
      <c r="AB12" s="42">
        <v>16.266000000000002</v>
      </c>
      <c r="AC12" s="42">
        <v>17.18</v>
      </c>
      <c r="AD12" s="42">
        <v>18.09</v>
      </c>
      <c r="AE12" s="42">
        <v>18.995000000000001</v>
      </c>
      <c r="AF12" s="42">
        <v>19.896000000000001</v>
      </c>
      <c r="AG12" s="42">
        <v>20.792000000000002</v>
      </c>
      <c r="AH12" s="42">
        <v>21.684000000000001</v>
      </c>
      <c r="AI12" s="42">
        <v>22.571000000000002</v>
      </c>
      <c r="AJ12" s="42">
        <v>23.454000000000001</v>
      </c>
      <c r="AK12" s="42">
        <v>24.333000000000002</v>
      </c>
      <c r="AL12" s="42">
        <v>25.207000000000001</v>
      </c>
      <c r="AM12" s="42">
        <v>26.077000000000002</v>
      </c>
      <c r="AN12" s="42">
        <v>26.943000000000001</v>
      </c>
      <c r="AO12" s="42">
        <v>27.804000000000002</v>
      </c>
      <c r="AP12" s="42">
        <v>28.661000000000001</v>
      </c>
      <c r="AQ12" s="42">
        <v>29.514000000000003</v>
      </c>
      <c r="AR12" s="42">
        <v>30.362000000000002</v>
      </c>
      <c r="AS12" s="42">
        <v>31.206</v>
      </c>
      <c r="AT12" s="42">
        <v>32.045999999999999</v>
      </c>
      <c r="AU12" s="42">
        <v>32.881999999999998</v>
      </c>
      <c r="AV12" s="42">
        <v>33.713000000000001</v>
      </c>
      <c r="AW12" s="42">
        <v>34.54</v>
      </c>
      <c r="AX12" s="42">
        <v>35.363</v>
      </c>
      <c r="AY12" s="42">
        <v>36.181999999999995</v>
      </c>
      <c r="AZ12" s="42">
        <v>36.997</v>
      </c>
      <c r="BA12" s="42">
        <v>37.808</v>
      </c>
      <c r="BB12" s="42">
        <v>38.613999999999997</v>
      </c>
      <c r="BC12" s="42">
        <v>39.415999999999997</v>
      </c>
      <c r="BD12" s="42">
        <v>40.213999999999999</v>
      </c>
      <c r="BE12" s="42">
        <v>41.007999999999996</v>
      </c>
      <c r="BF12" s="42">
        <v>41.797999999999995</v>
      </c>
      <c r="BG12" s="42">
        <v>42.583999999999996</v>
      </c>
      <c r="BH12" s="42">
        <v>43.366</v>
      </c>
      <c r="BI12" s="42">
        <v>44.143999999999998</v>
      </c>
      <c r="BJ12" s="42">
        <v>44.917999999999999</v>
      </c>
      <c r="BK12" s="42">
        <v>45.687999999999995</v>
      </c>
      <c r="BL12" s="42">
        <v>46.454000000000001</v>
      </c>
      <c r="BM12" s="42">
        <v>47.216000000000001</v>
      </c>
      <c r="BN12" s="42">
        <v>47.974999999999994</v>
      </c>
      <c r="BO12" s="42">
        <v>48.73</v>
      </c>
      <c r="BP12" s="42">
        <v>49.480999999999995</v>
      </c>
      <c r="BQ12" s="42">
        <v>50.227999999999994</v>
      </c>
      <c r="BR12" s="42">
        <v>50.970999999999997</v>
      </c>
      <c r="BS12" s="42">
        <v>51.71</v>
      </c>
      <c r="BT12" s="42">
        <v>52.445</v>
      </c>
      <c r="BU12" s="42">
        <v>53.175999999999995</v>
      </c>
      <c r="BV12" s="42">
        <v>53.902999999999999</v>
      </c>
      <c r="BW12" s="42">
        <v>54.625999999999998</v>
      </c>
      <c r="BX12" s="42">
        <v>55.344999999999999</v>
      </c>
      <c r="BY12" s="42">
        <v>56.059999999999995</v>
      </c>
      <c r="BZ12" s="42">
        <v>56.771000000000001</v>
      </c>
      <c r="CA12" s="42">
        <v>57.478999999999999</v>
      </c>
      <c r="CB12" s="42">
        <v>58.183</v>
      </c>
      <c r="CC12" s="42">
        <v>58.882999999999996</v>
      </c>
      <c r="CD12" s="42">
        <v>59.577999999999996</v>
      </c>
      <c r="CE12" s="42">
        <v>60.268999999999998</v>
      </c>
      <c r="CF12" s="42">
        <v>60.955999999999996</v>
      </c>
      <c r="CG12" s="42">
        <v>61.638999999999996</v>
      </c>
      <c r="CH12" s="42">
        <v>62.317</v>
      </c>
      <c r="CI12" s="42">
        <v>62.989999999999995</v>
      </c>
      <c r="CJ12" s="42">
        <v>63.657999999999994</v>
      </c>
      <c r="CK12" s="42">
        <v>64.319000000000003</v>
      </c>
      <c r="CL12" s="42">
        <v>64.972999999999999</v>
      </c>
      <c r="CM12" s="42">
        <v>65.619</v>
      </c>
      <c r="CN12" s="42" t="s">
        <v>410</v>
      </c>
      <c r="CO12" s="42" t="s">
        <v>410</v>
      </c>
      <c r="CP12" s="42" t="s">
        <v>410</v>
      </c>
      <c r="CQ12" s="42" t="s">
        <v>410</v>
      </c>
      <c r="CR12" s="42" t="s">
        <v>410</v>
      </c>
      <c r="CS12" s="42" t="s">
        <v>410</v>
      </c>
      <c r="CT12" s="42" t="s">
        <v>410</v>
      </c>
      <c r="CU12" s="42" t="s">
        <v>410</v>
      </c>
      <c r="CV12" s="42" t="s">
        <v>410</v>
      </c>
      <c r="CW12" s="42" t="s">
        <v>410</v>
      </c>
      <c r="CX12" s="42" t="s">
        <v>410</v>
      </c>
      <c r="CY12" s="42" t="s">
        <v>410</v>
      </c>
      <c r="CZ12" s="42" t="s">
        <v>410</v>
      </c>
      <c r="DA12" s="42" t="s">
        <v>410</v>
      </c>
      <c r="DB12" s="41"/>
      <c r="DC12" s="41"/>
      <c r="DD12" s="41"/>
    </row>
    <row r="13" spans="1:108" x14ac:dyDescent="0.25">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9.7349999999999994</v>
      </c>
      <c r="W13" s="42">
        <v>10.681999999999999</v>
      </c>
      <c r="X13" s="42">
        <v>11.623999999999999</v>
      </c>
      <c r="Y13" s="42">
        <v>12.561999999999999</v>
      </c>
      <c r="Z13" s="42">
        <v>13.494999999999999</v>
      </c>
      <c r="AA13" s="42">
        <v>14.423</v>
      </c>
      <c r="AB13" s="42">
        <v>15.347</v>
      </c>
      <c r="AC13" s="42">
        <v>16.266000000000002</v>
      </c>
      <c r="AD13" s="42">
        <v>17.18</v>
      </c>
      <c r="AE13" s="42">
        <v>18.09</v>
      </c>
      <c r="AF13" s="42">
        <v>18.995000000000001</v>
      </c>
      <c r="AG13" s="42">
        <v>19.896000000000001</v>
      </c>
      <c r="AH13" s="42">
        <v>20.792000000000002</v>
      </c>
      <c r="AI13" s="42">
        <v>21.684000000000001</v>
      </c>
      <c r="AJ13" s="42">
        <v>22.571000000000002</v>
      </c>
      <c r="AK13" s="42">
        <v>23.454000000000001</v>
      </c>
      <c r="AL13" s="42">
        <v>24.333000000000002</v>
      </c>
      <c r="AM13" s="42">
        <v>25.207000000000001</v>
      </c>
      <c r="AN13" s="42">
        <v>26.077000000000002</v>
      </c>
      <c r="AO13" s="42">
        <v>26.942</v>
      </c>
      <c r="AP13" s="42">
        <v>27.803000000000001</v>
      </c>
      <c r="AQ13" s="42">
        <v>28.66</v>
      </c>
      <c r="AR13" s="42">
        <v>29.513000000000002</v>
      </c>
      <c r="AS13" s="42">
        <v>30.361000000000001</v>
      </c>
      <c r="AT13" s="42">
        <v>31.205000000000002</v>
      </c>
      <c r="AU13" s="42">
        <v>32.044999999999995</v>
      </c>
      <c r="AV13" s="42">
        <v>32.881</v>
      </c>
      <c r="AW13" s="42">
        <v>33.711999999999996</v>
      </c>
      <c r="AX13" s="42">
        <v>34.538999999999994</v>
      </c>
      <c r="AY13" s="42">
        <v>35.361999999999995</v>
      </c>
      <c r="AZ13" s="42">
        <v>36.180999999999997</v>
      </c>
      <c r="BA13" s="42">
        <v>36.995999999999995</v>
      </c>
      <c r="BB13" s="42">
        <v>37.805999999999997</v>
      </c>
      <c r="BC13" s="42">
        <v>38.611999999999995</v>
      </c>
      <c r="BD13" s="42">
        <v>39.413999999999994</v>
      </c>
      <c r="BE13" s="42">
        <v>40.211999999999996</v>
      </c>
      <c r="BF13" s="42">
        <v>41.006</v>
      </c>
      <c r="BG13" s="42">
        <v>41.795999999999999</v>
      </c>
      <c r="BH13" s="42">
        <v>42.582000000000001</v>
      </c>
      <c r="BI13" s="42">
        <v>43.363999999999997</v>
      </c>
      <c r="BJ13" s="42">
        <v>44.141999999999996</v>
      </c>
      <c r="BK13" s="42">
        <v>44.915999999999997</v>
      </c>
      <c r="BL13" s="42">
        <v>45.686</v>
      </c>
      <c r="BM13" s="42">
        <v>46.451999999999998</v>
      </c>
      <c r="BN13" s="42">
        <v>47.213999999999999</v>
      </c>
      <c r="BO13" s="42">
        <v>47.971999999999994</v>
      </c>
      <c r="BP13" s="42">
        <v>48.726999999999997</v>
      </c>
      <c r="BQ13" s="42">
        <v>49.477999999999994</v>
      </c>
      <c r="BR13" s="42">
        <v>50.224999999999994</v>
      </c>
      <c r="BS13" s="42">
        <v>50.967999999999996</v>
      </c>
      <c r="BT13" s="42">
        <v>51.707000000000001</v>
      </c>
      <c r="BU13" s="42">
        <v>52.442</v>
      </c>
      <c r="BV13" s="42">
        <v>53.172999999999995</v>
      </c>
      <c r="BW13" s="42">
        <v>53.9</v>
      </c>
      <c r="BX13" s="42">
        <v>54.622999999999998</v>
      </c>
      <c r="BY13" s="42">
        <v>55.341999999999999</v>
      </c>
      <c r="BZ13" s="42">
        <v>56.056999999999995</v>
      </c>
      <c r="CA13" s="42">
        <v>56.768000000000001</v>
      </c>
      <c r="CB13" s="42">
        <v>57.474999999999994</v>
      </c>
      <c r="CC13" s="42">
        <v>58.177999999999997</v>
      </c>
      <c r="CD13" s="42">
        <v>58.876999999999995</v>
      </c>
      <c r="CE13" s="42">
        <v>59.571999999999996</v>
      </c>
      <c r="CF13" s="42">
        <v>60.262999999999998</v>
      </c>
      <c r="CG13" s="42">
        <v>60.948999999999998</v>
      </c>
      <c r="CH13" s="42">
        <v>61.631</v>
      </c>
      <c r="CI13" s="42">
        <v>62.308</v>
      </c>
      <c r="CJ13" s="42">
        <v>62.978999999999999</v>
      </c>
      <c r="CK13" s="42">
        <v>63.643000000000001</v>
      </c>
      <c r="CL13" s="42">
        <v>64.300000000000011</v>
      </c>
      <c r="CM13" s="42">
        <v>64.948999999999998</v>
      </c>
      <c r="CN13" s="42" t="s">
        <v>410</v>
      </c>
      <c r="CO13" s="42" t="s">
        <v>410</v>
      </c>
      <c r="CP13" s="42" t="s">
        <v>410</v>
      </c>
      <c r="CQ13" s="42" t="s">
        <v>410</v>
      </c>
      <c r="CR13" s="42" t="s">
        <v>410</v>
      </c>
      <c r="CS13" s="42" t="s">
        <v>410</v>
      </c>
      <c r="CT13" s="42" t="s">
        <v>410</v>
      </c>
      <c r="CU13" s="42" t="s">
        <v>410</v>
      </c>
      <c r="CV13" s="42" t="s">
        <v>410</v>
      </c>
      <c r="CW13" s="42" t="s">
        <v>410</v>
      </c>
      <c r="CX13" s="42" t="s">
        <v>410</v>
      </c>
      <c r="CY13" s="42" t="s">
        <v>410</v>
      </c>
      <c r="CZ13" s="42" t="s">
        <v>410</v>
      </c>
      <c r="DA13" s="42" t="s">
        <v>410</v>
      </c>
      <c r="DB13" s="41"/>
      <c r="DC13" s="41"/>
      <c r="DD13" s="41"/>
    </row>
    <row r="14" spans="1:108" x14ac:dyDescent="0.25">
      <c r="A14" s="18">
        <v>12</v>
      </c>
      <c r="B14" s="42"/>
      <c r="C14" s="42"/>
      <c r="D14" s="42"/>
      <c r="E14" s="42"/>
      <c r="F14" s="42"/>
      <c r="G14" s="42"/>
      <c r="H14" s="42"/>
      <c r="I14" s="42"/>
      <c r="J14" s="42"/>
      <c r="K14" s="42"/>
      <c r="L14" s="42"/>
      <c r="M14" s="42"/>
      <c r="N14" s="42">
        <v>0.995</v>
      </c>
      <c r="O14" s="42">
        <v>1.986</v>
      </c>
      <c r="P14" s="42">
        <v>2.972</v>
      </c>
      <c r="Q14" s="42">
        <v>3.9529999999999998</v>
      </c>
      <c r="R14" s="42">
        <v>4.9290000000000003</v>
      </c>
      <c r="S14" s="42">
        <v>5.9</v>
      </c>
      <c r="T14" s="42">
        <v>6.8660000000000005</v>
      </c>
      <c r="U14" s="42">
        <v>7.827</v>
      </c>
      <c r="V14" s="42">
        <v>8.7829999999999995</v>
      </c>
      <c r="W14" s="42">
        <v>9.7349999999999994</v>
      </c>
      <c r="X14" s="42">
        <v>10.681999999999999</v>
      </c>
      <c r="Y14" s="42">
        <v>11.623999999999999</v>
      </c>
      <c r="Z14" s="42">
        <v>12.561999999999999</v>
      </c>
      <c r="AA14" s="42">
        <v>13.494999999999999</v>
      </c>
      <c r="AB14" s="42">
        <v>14.423</v>
      </c>
      <c r="AC14" s="42">
        <v>15.347</v>
      </c>
      <c r="AD14" s="42">
        <v>16.266000000000002</v>
      </c>
      <c r="AE14" s="42">
        <v>17.18</v>
      </c>
      <c r="AF14" s="42">
        <v>18.09</v>
      </c>
      <c r="AG14" s="42">
        <v>18.995000000000001</v>
      </c>
      <c r="AH14" s="42">
        <v>19.896000000000001</v>
      </c>
      <c r="AI14" s="42">
        <v>20.792000000000002</v>
      </c>
      <c r="AJ14" s="42">
        <v>21.684000000000001</v>
      </c>
      <c r="AK14" s="42">
        <v>22.571000000000002</v>
      </c>
      <c r="AL14" s="42">
        <v>23.454000000000001</v>
      </c>
      <c r="AM14" s="42">
        <v>24.333000000000002</v>
      </c>
      <c r="AN14" s="42">
        <v>25.207000000000001</v>
      </c>
      <c r="AO14" s="42">
        <v>26.077000000000002</v>
      </c>
      <c r="AP14" s="42">
        <v>26.942</v>
      </c>
      <c r="AQ14" s="42">
        <v>27.803000000000001</v>
      </c>
      <c r="AR14" s="42">
        <v>28.66</v>
      </c>
      <c r="AS14" s="42">
        <v>29.513000000000002</v>
      </c>
      <c r="AT14" s="42">
        <v>30.361000000000001</v>
      </c>
      <c r="AU14" s="42">
        <v>31.205000000000002</v>
      </c>
      <c r="AV14" s="42">
        <v>32.044999999999995</v>
      </c>
      <c r="AW14" s="42">
        <v>32.879999999999995</v>
      </c>
      <c r="AX14" s="42">
        <v>33.710999999999999</v>
      </c>
      <c r="AY14" s="42">
        <v>34.537999999999997</v>
      </c>
      <c r="AZ14" s="42">
        <v>35.360999999999997</v>
      </c>
      <c r="BA14" s="42">
        <v>36.18</v>
      </c>
      <c r="BB14" s="42">
        <v>36.994999999999997</v>
      </c>
      <c r="BC14" s="42">
        <v>37.805</v>
      </c>
      <c r="BD14" s="42">
        <v>38.610999999999997</v>
      </c>
      <c r="BE14" s="42">
        <v>39.412999999999997</v>
      </c>
      <c r="BF14" s="42">
        <v>40.210999999999999</v>
      </c>
      <c r="BG14" s="42">
        <v>41.004999999999995</v>
      </c>
      <c r="BH14" s="42">
        <v>41.794999999999995</v>
      </c>
      <c r="BI14" s="42">
        <v>42.580999999999996</v>
      </c>
      <c r="BJ14" s="42">
        <v>43.363</v>
      </c>
      <c r="BK14" s="42">
        <v>44.140999999999998</v>
      </c>
      <c r="BL14" s="42">
        <v>44.914999999999999</v>
      </c>
      <c r="BM14" s="42">
        <v>45.684999999999995</v>
      </c>
      <c r="BN14" s="42">
        <v>46.451000000000001</v>
      </c>
      <c r="BO14" s="42">
        <v>47.213000000000001</v>
      </c>
      <c r="BP14" s="42">
        <v>47.970999999999997</v>
      </c>
      <c r="BQ14" s="42">
        <v>48.724999999999994</v>
      </c>
      <c r="BR14" s="42">
        <v>49.474999999999994</v>
      </c>
      <c r="BS14" s="42">
        <v>50.220999999999997</v>
      </c>
      <c r="BT14" s="42">
        <v>50.963999999999999</v>
      </c>
      <c r="BU14" s="42">
        <v>51.702999999999996</v>
      </c>
      <c r="BV14" s="42">
        <v>52.437999999999995</v>
      </c>
      <c r="BW14" s="42">
        <v>53.168999999999997</v>
      </c>
      <c r="BX14" s="42">
        <v>53.896000000000001</v>
      </c>
      <c r="BY14" s="42">
        <v>54.619</v>
      </c>
      <c r="BZ14" s="42">
        <v>55.336999999999996</v>
      </c>
      <c r="CA14" s="42">
        <v>56.052</v>
      </c>
      <c r="CB14" s="42">
        <v>56.762999999999998</v>
      </c>
      <c r="CC14" s="42">
        <v>57.469000000000001</v>
      </c>
      <c r="CD14" s="42">
        <v>58.170999999999999</v>
      </c>
      <c r="CE14" s="42">
        <v>58.869</v>
      </c>
      <c r="CF14" s="42">
        <v>59.562999999999995</v>
      </c>
      <c r="CG14" s="42">
        <v>60.253</v>
      </c>
      <c r="CH14" s="42">
        <v>60.937999999999995</v>
      </c>
      <c r="CI14" s="42">
        <v>61.617999999999995</v>
      </c>
      <c r="CJ14" s="42">
        <v>62.291999999999994</v>
      </c>
      <c r="CK14" s="42">
        <v>62.958999999999996</v>
      </c>
      <c r="CL14" s="42">
        <v>63.619</v>
      </c>
      <c r="CM14" s="42">
        <v>64.271000000000001</v>
      </c>
      <c r="CN14" s="42" t="s">
        <v>410</v>
      </c>
      <c r="CO14" s="42" t="s">
        <v>410</v>
      </c>
      <c r="CP14" s="42" t="s">
        <v>410</v>
      </c>
      <c r="CQ14" s="42" t="s">
        <v>410</v>
      </c>
      <c r="CR14" s="42" t="s">
        <v>410</v>
      </c>
      <c r="CS14" s="42" t="s">
        <v>410</v>
      </c>
      <c r="CT14" s="42" t="s">
        <v>410</v>
      </c>
      <c r="CU14" s="42" t="s">
        <v>410</v>
      </c>
      <c r="CV14" s="42" t="s">
        <v>410</v>
      </c>
      <c r="CW14" s="42" t="s">
        <v>410</v>
      </c>
      <c r="CX14" s="42" t="s">
        <v>410</v>
      </c>
      <c r="CY14" s="42" t="s">
        <v>410</v>
      </c>
      <c r="CZ14" s="42" t="s">
        <v>410</v>
      </c>
      <c r="DA14" s="42" t="s">
        <v>410</v>
      </c>
      <c r="DB14" s="41"/>
      <c r="DC14" s="41"/>
      <c r="DD14" s="41"/>
    </row>
    <row r="15" spans="1:108" x14ac:dyDescent="0.25">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9.734</v>
      </c>
      <c r="Y15" s="42">
        <v>10.680999999999999</v>
      </c>
      <c r="Z15" s="42">
        <v>11.622999999999999</v>
      </c>
      <c r="AA15" s="42">
        <v>12.561</v>
      </c>
      <c r="AB15" s="42">
        <v>13.494</v>
      </c>
      <c r="AC15" s="42">
        <v>14.421999999999999</v>
      </c>
      <c r="AD15" s="42">
        <v>15.346</v>
      </c>
      <c r="AE15" s="42">
        <v>16.265000000000001</v>
      </c>
      <c r="AF15" s="42">
        <v>17.179000000000002</v>
      </c>
      <c r="AG15" s="42">
        <v>18.089000000000002</v>
      </c>
      <c r="AH15" s="42">
        <v>18.994</v>
      </c>
      <c r="AI15" s="42">
        <v>19.895</v>
      </c>
      <c r="AJ15" s="42">
        <v>20.791</v>
      </c>
      <c r="AK15" s="42">
        <v>21.683</v>
      </c>
      <c r="AL15" s="42">
        <v>22.57</v>
      </c>
      <c r="AM15" s="42">
        <v>23.453000000000003</v>
      </c>
      <c r="AN15" s="42">
        <v>24.332000000000001</v>
      </c>
      <c r="AO15" s="42">
        <v>25.206</v>
      </c>
      <c r="AP15" s="42">
        <v>26.076000000000001</v>
      </c>
      <c r="AQ15" s="42">
        <v>26.941000000000003</v>
      </c>
      <c r="AR15" s="42">
        <v>27.802</v>
      </c>
      <c r="AS15" s="42">
        <v>28.659000000000002</v>
      </c>
      <c r="AT15" s="42">
        <v>29.511000000000003</v>
      </c>
      <c r="AU15" s="42">
        <v>30.359000000000002</v>
      </c>
      <c r="AV15" s="42">
        <v>31.203000000000003</v>
      </c>
      <c r="AW15" s="42">
        <v>32.042999999999999</v>
      </c>
      <c r="AX15" s="42">
        <v>32.878</v>
      </c>
      <c r="AY15" s="42">
        <v>33.708999999999996</v>
      </c>
      <c r="AZ15" s="42">
        <v>34.535999999999994</v>
      </c>
      <c r="BA15" s="42">
        <v>35.358999999999995</v>
      </c>
      <c r="BB15" s="42">
        <v>36.177999999999997</v>
      </c>
      <c r="BC15" s="42">
        <v>36.991999999999997</v>
      </c>
      <c r="BD15" s="42">
        <v>37.802</v>
      </c>
      <c r="BE15" s="42">
        <v>38.607999999999997</v>
      </c>
      <c r="BF15" s="42">
        <v>39.409999999999997</v>
      </c>
      <c r="BG15" s="42">
        <v>40.207999999999998</v>
      </c>
      <c r="BH15" s="42">
        <v>41.001999999999995</v>
      </c>
      <c r="BI15" s="42">
        <v>41.791999999999994</v>
      </c>
      <c r="BJ15" s="42">
        <v>42.577999999999996</v>
      </c>
      <c r="BK15" s="42">
        <v>43.36</v>
      </c>
      <c r="BL15" s="42">
        <v>44.137999999999998</v>
      </c>
      <c r="BM15" s="42">
        <v>44.911999999999999</v>
      </c>
      <c r="BN15" s="42">
        <v>45.681999999999995</v>
      </c>
      <c r="BO15" s="42">
        <v>46.448</v>
      </c>
      <c r="BP15" s="42">
        <v>47.21</v>
      </c>
      <c r="BQ15" s="42">
        <v>47.967999999999996</v>
      </c>
      <c r="BR15" s="42">
        <v>48.721999999999994</v>
      </c>
      <c r="BS15" s="42">
        <v>49.471999999999994</v>
      </c>
      <c r="BT15" s="42">
        <v>50.217999999999996</v>
      </c>
      <c r="BU15" s="42">
        <v>50.96</v>
      </c>
      <c r="BV15" s="42">
        <v>51.698</v>
      </c>
      <c r="BW15" s="42">
        <v>52.431999999999995</v>
      </c>
      <c r="BX15" s="42">
        <v>53.161999999999999</v>
      </c>
      <c r="BY15" s="42">
        <v>53.887999999999998</v>
      </c>
      <c r="BZ15" s="42">
        <v>54.61</v>
      </c>
      <c r="CA15" s="42">
        <v>55.327999999999996</v>
      </c>
      <c r="CB15" s="42">
        <v>56.041999999999994</v>
      </c>
      <c r="CC15" s="42">
        <v>56.751999999999995</v>
      </c>
      <c r="CD15" s="42">
        <v>57.457999999999998</v>
      </c>
      <c r="CE15" s="42">
        <v>58.16</v>
      </c>
      <c r="CF15" s="42">
        <v>58.856999999999999</v>
      </c>
      <c r="CG15" s="42">
        <v>59.55</v>
      </c>
      <c r="CH15" s="42">
        <v>60.238</v>
      </c>
      <c r="CI15" s="42">
        <v>60.920999999999999</v>
      </c>
      <c r="CJ15" s="42">
        <v>61.597999999999999</v>
      </c>
      <c r="CK15" s="42">
        <v>62.268000000000001</v>
      </c>
      <c r="CL15" s="42">
        <v>62.930999999999997</v>
      </c>
      <c r="CM15" s="42">
        <v>63.585999999999999</v>
      </c>
      <c r="CN15" s="42" t="s">
        <v>410</v>
      </c>
      <c r="CO15" s="42" t="s">
        <v>410</v>
      </c>
      <c r="CP15" s="42" t="s">
        <v>410</v>
      </c>
      <c r="CQ15" s="42" t="s">
        <v>410</v>
      </c>
      <c r="CR15" s="42" t="s">
        <v>410</v>
      </c>
      <c r="CS15" s="42" t="s">
        <v>410</v>
      </c>
      <c r="CT15" s="42" t="s">
        <v>410</v>
      </c>
      <c r="CU15" s="42" t="s">
        <v>410</v>
      </c>
      <c r="CV15" s="42" t="s">
        <v>410</v>
      </c>
      <c r="CW15" s="42" t="s">
        <v>410</v>
      </c>
      <c r="CX15" s="42" t="s">
        <v>410</v>
      </c>
      <c r="CY15" s="42" t="s">
        <v>410</v>
      </c>
      <c r="CZ15" s="42" t="s">
        <v>410</v>
      </c>
      <c r="DA15" s="42" t="s">
        <v>410</v>
      </c>
      <c r="DB15" s="41"/>
      <c r="DC15" s="41"/>
      <c r="DD15" s="41"/>
    </row>
    <row r="16" spans="1:108" x14ac:dyDescent="0.25">
      <c r="A16" s="18">
        <v>14</v>
      </c>
      <c r="B16" s="42"/>
      <c r="C16" s="42"/>
      <c r="D16" s="42"/>
      <c r="E16" s="42"/>
      <c r="F16" s="42"/>
      <c r="G16" s="42"/>
      <c r="H16" s="42"/>
      <c r="I16" s="42"/>
      <c r="J16" s="42"/>
      <c r="K16" s="42"/>
      <c r="L16" s="42"/>
      <c r="M16" s="42"/>
      <c r="N16" s="42"/>
      <c r="O16" s="42"/>
      <c r="P16" s="42">
        <v>0.995</v>
      </c>
      <c r="Q16" s="42">
        <v>1.9849999999999999</v>
      </c>
      <c r="R16" s="42">
        <v>2.9710000000000001</v>
      </c>
      <c r="S16" s="42">
        <v>3.952</v>
      </c>
      <c r="T16" s="42">
        <v>4.9279999999999999</v>
      </c>
      <c r="U16" s="42">
        <v>5.899</v>
      </c>
      <c r="V16" s="42">
        <v>6.8650000000000002</v>
      </c>
      <c r="W16" s="42">
        <v>7.8260000000000005</v>
      </c>
      <c r="X16" s="42">
        <v>8.782</v>
      </c>
      <c r="Y16" s="42">
        <v>9.734</v>
      </c>
      <c r="Z16" s="42">
        <v>10.680999999999999</v>
      </c>
      <c r="AA16" s="42">
        <v>11.622999999999999</v>
      </c>
      <c r="AB16" s="42">
        <v>12.561</v>
      </c>
      <c r="AC16" s="42">
        <v>13.494</v>
      </c>
      <c r="AD16" s="42">
        <v>14.421999999999999</v>
      </c>
      <c r="AE16" s="42">
        <v>15.346</v>
      </c>
      <c r="AF16" s="42">
        <v>16.265000000000001</v>
      </c>
      <c r="AG16" s="42">
        <v>17.179000000000002</v>
      </c>
      <c r="AH16" s="42">
        <v>18.089000000000002</v>
      </c>
      <c r="AI16" s="42">
        <v>18.994</v>
      </c>
      <c r="AJ16" s="42">
        <v>19.895</v>
      </c>
      <c r="AK16" s="42">
        <v>20.791</v>
      </c>
      <c r="AL16" s="42">
        <v>21.683</v>
      </c>
      <c r="AM16" s="42">
        <v>22.57</v>
      </c>
      <c r="AN16" s="42">
        <v>23.453000000000003</v>
      </c>
      <c r="AO16" s="42">
        <v>24.332000000000001</v>
      </c>
      <c r="AP16" s="42">
        <v>25.206</v>
      </c>
      <c r="AQ16" s="42">
        <v>26.076000000000001</v>
      </c>
      <c r="AR16" s="42">
        <v>26.941000000000003</v>
      </c>
      <c r="AS16" s="42">
        <v>27.802</v>
      </c>
      <c r="AT16" s="42">
        <v>28.659000000000002</v>
      </c>
      <c r="AU16" s="42">
        <v>29.511000000000003</v>
      </c>
      <c r="AV16" s="42">
        <v>30.359000000000002</v>
      </c>
      <c r="AW16" s="42">
        <v>31.203000000000003</v>
      </c>
      <c r="AX16" s="42">
        <v>32.042999999999999</v>
      </c>
      <c r="AY16" s="42">
        <v>32.878</v>
      </c>
      <c r="AZ16" s="42">
        <v>33.708999999999996</v>
      </c>
      <c r="BA16" s="42">
        <v>34.535999999999994</v>
      </c>
      <c r="BB16" s="42">
        <v>35.358999999999995</v>
      </c>
      <c r="BC16" s="42">
        <v>36.177</v>
      </c>
      <c r="BD16" s="42">
        <v>36.991</v>
      </c>
      <c r="BE16" s="42">
        <v>37.800999999999995</v>
      </c>
      <c r="BF16" s="42">
        <v>38.606999999999999</v>
      </c>
      <c r="BG16" s="42">
        <v>39.408999999999999</v>
      </c>
      <c r="BH16" s="42">
        <v>40.207000000000001</v>
      </c>
      <c r="BI16" s="42">
        <v>41.000999999999998</v>
      </c>
      <c r="BJ16" s="42">
        <v>41.790999999999997</v>
      </c>
      <c r="BK16" s="42">
        <v>42.576999999999998</v>
      </c>
      <c r="BL16" s="42">
        <v>43.358999999999995</v>
      </c>
      <c r="BM16" s="42">
        <v>44.137</v>
      </c>
      <c r="BN16" s="42">
        <v>44.910999999999994</v>
      </c>
      <c r="BO16" s="42">
        <v>45.680999999999997</v>
      </c>
      <c r="BP16" s="42">
        <v>46.446999999999996</v>
      </c>
      <c r="BQ16" s="42">
        <v>47.208999999999996</v>
      </c>
      <c r="BR16" s="42">
        <v>47.966999999999999</v>
      </c>
      <c r="BS16" s="42">
        <v>48.720999999999997</v>
      </c>
      <c r="BT16" s="42">
        <v>49.470999999999997</v>
      </c>
      <c r="BU16" s="42">
        <v>50.216999999999999</v>
      </c>
      <c r="BV16" s="42">
        <v>50.958999999999996</v>
      </c>
      <c r="BW16" s="42">
        <v>51.696999999999996</v>
      </c>
      <c r="BX16" s="42">
        <v>52.430999999999997</v>
      </c>
      <c r="BY16" s="42">
        <v>53.160999999999994</v>
      </c>
      <c r="BZ16" s="42">
        <v>53.887</v>
      </c>
      <c r="CA16" s="42">
        <v>54.608999999999995</v>
      </c>
      <c r="CB16" s="42">
        <v>55.326000000000001</v>
      </c>
      <c r="CC16" s="42">
        <v>56.038999999999994</v>
      </c>
      <c r="CD16" s="42">
        <v>56.747999999999998</v>
      </c>
      <c r="CE16" s="42">
        <v>57.452999999999996</v>
      </c>
      <c r="CF16" s="42">
        <v>58.153999999999996</v>
      </c>
      <c r="CG16" s="42">
        <v>58.849999999999994</v>
      </c>
      <c r="CH16" s="42">
        <v>59.540999999999997</v>
      </c>
      <c r="CI16" s="42">
        <v>60.226999999999997</v>
      </c>
      <c r="CJ16" s="42">
        <v>60.906999999999996</v>
      </c>
      <c r="CK16" s="42">
        <v>61.580999999999996</v>
      </c>
      <c r="CL16" s="42">
        <v>62.247</v>
      </c>
      <c r="CM16" s="42">
        <v>62.905000000000001</v>
      </c>
      <c r="CN16" s="42" t="s">
        <v>410</v>
      </c>
      <c r="CO16" s="42" t="s">
        <v>410</v>
      </c>
      <c r="CP16" s="42" t="s">
        <v>410</v>
      </c>
      <c r="CQ16" s="42" t="s">
        <v>410</v>
      </c>
      <c r="CR16" s="42" t="s">
        <v>410</v>
      </c>
      <c r="CS16" s="42" t="s">
        <v>410</v>
      </c>
      <c r="CT16" s="42" t="s">
        <v>410</v>
      </c>
      <c r="CU16" s="42" t="s">
        <v>410</v>
      </c>
      <c r="CV16" s="42" t="s">
        <v>410</v>
      </c>
      <c r="CW16" s="42" t="s">
        <v>410</v>
      </c>
      <c r="CX16" s="42" t="s">
        <v>410</v>
      </c>
      <c r="CY16" s="42" t="s">
        <v>410</v>
      </c>
      <c r="CZ16" s="42" t="s">
        <v>410</v>
      </c>
      <c r="DA16" s="42" t="s">
        <v>410</v>
      </c>
      <c r="DB16" s="41"/>
      <c r="DC16" s="41"/>
      <c r="DD16" s="41"/>
    </row>
    <row r="17" spans="1:108" x14ac:dyDescent="0.25">
      <c r="A17" s="18">
        <v>15</v>
      </c>
      <c r="B17" s="42"/>
      <c r="C17" s="42"/>
      <c r="D17" s="42"/>
      <c r="E17" s="42"/>
      <c r="F17" s="42"/>
      <c r="G17" s="42"/>
      <c r="H17" s="42"/>
      <c r="I17" s="42"/>
      <c r="J17" s="42"/>
      <c r="K17" s="42"/>
      <c r="L17" s="42"/>
      <c r="M17" s="42"/>
      <c r="N17" s="42"/>
      <c r="O17" s="42"/>
      <c r="P17" s="42"/>
      <c r="Q17" s="42">
        <v>0.995</v>
      </c>
      <c r="R17" s="42">
        <v>1.9849999999999999</v>
      </c>
      <c r="S17" s="42">
        <v>2.9710000000000001</v>
      </c>
      <c r="T17" s="42">
        <v>3.952</v>
      </c>
      <c r="U17" s="42">
        <v>4.9279999999999999</v>
      </c>
      <c r="V17" s="42">
        <v>5.899</v>
      </c>
      <c r="W17" s="42">
        <v>6.8650000000000002</v>
      </c>
      <c r="X17" s="42">
        <v>7.8260000000000005</v>
      </c>
      <c r="Y17" s="42">
        <v>8.782</v>
      </c>
      <c r="Z17" s="42">
        <v>9.734</v>
      </c>
      <c r="AA17" s="42">
        <v>10.680999999999999</v>
      </c>
      <c r="AB17" s="42">
        <v>11.622999999999999</v>
      </c>
      <c r="AC17" s="42">
        <v>12.561</v>
      </c>
      <c r="AD17" s="42">
        <v>13.494</v>
      </c>
      <c r="AE17" s="42">
        <v>14.421999999999999</v>
      </c>
      <c r="AF17" s="42">
        <v>15.346</v>
      </c>
      <c r="AG17" s="42">
        <v>16.265000000000001</v>
      </c>
      <c r="AH17" s="42">
        <v>17.179000000000002</v>
      </c>
      <c r="AI17" s="42">
        <v>18.089000000000002</v>
      </c>
      <c r="AJ17" s="42">
        <v>18.994</v>
      </c>
      <c r="AK17" s="42">
        <v>19.895</v>
      </c>
      <c r="AL17" s="42">
        <v>20.791</v>
      </c>
      <c r="AM17" s="42">
        <v>21.683</v>
      </c>
      <c r="AN17" s="42">
        <v>22.57</v>
      </c>
      <c r="AO17" s="42">
        <v>23.453000000000003</v>
      </c>
      <c r="AP17" s="42">
        <v>24.331</v>
      </c>
      <c r="AQ17" s="42">
        <v>25.205000000000002</v>
      </c>
      <c r="AR17" s="42">
        <v>26.075000000000003</v>
      </c>
      <c r="AS17" s="42">
        <v>26.94</v>
      </c>
      <c r="AT17" s="42">
        <v>27.801000000000002</v>
      </c>
      <c r="AU17" s="42">
        <v>28.658000000000001</v>
      </c>
      <c r="AV17" s="42">
        <v>29.51</v>
      </c>
      <c r="AW17" s="42">
        <v>30.358000000000001</v>
      </c>
      <c r="AX17" s="42">
        <v>31.202000000000002</v>
      </c>
      <c r="AY17" s="42">
        <v>32.040999999999997</v>
      </c>
      <c r="AZ17" s="42">
        <v>32.875999999999998</v>
      </c>
      <c r="BA17" s="42">
        <v>33.707000000000001</v>
      </c>
      <c r="BB17" s="42">
        <v>34.533999999999999</v>
      </c>
      <c r="BC17" s="42">
        <v>35.356999999999999</v>
      </c>
      <c r="BD17" s="42">
        <v>36.174999999999997</v>
      </c>
      <c r="BE17" s="42">
        <v>36.988999999999997</v>
      </c>
      <c r="BF17" s="42">
        <v>37.798999999999999</v>
      </c>
      <c r="BG17" s="42">
        <v>38.604999999999997</v>
      </c>
      <c r="BH17" s="42">
        <v>39.406999999999996</v>
      </c>
      <c r="BI17" s="42">
        <v>40.204999999999998</v>
      </c>
      <c r="BJ17" s="42">
        <v>40.998999999999995</v>
      </c>
      <c r="BK17" s="42">
        <v>41.788999999999994</v>
      </c>
      <c r="BL17" s="42">
        <v>42.574999999999996</v>
      </c>
      <c r="BM17" s="42">
        <v>43.356999999999999</v>
      </c>
      <c r="BN17" s="42">
        <v>44.134999999999998</v>
      </c>
      <c r="BO17" s="42">
        <v>44.908999999999999</v>
      </c>
      <c r="BP17" s="42">
        <v>45.678999999999995</v>
      </c>
      <c r="BQ17" s="42">
        <v>46.445</v>
      </c>
      <c r="BR17" s="42">
        <v>47.207000000000001</v>
      </c>
      <c r="BS17" s="42">
        <v>47.964999999999996</v>
      </c>
      <c r="BT17" s="42">
        <v>48.719000000000001</v>
      </c>
      <c r="BU17" s="42">
        <v>49.469000000000001</v>
      </c>
      <c r="BV17" s="42">
        <v>50.214999999999996</v>
      </c>
      <c r="BW17" s="42">
        <v>50.955999999999996</v>
      </c>
      <c r="BX17" s="42">
        <v>51.692999999999998</v>
      </c>
      <c r="BY17" s="42">
        <v>52.425999999999995</v>
      </c>
      <c r="BZ17" s="42">
        <v>53.155000000000001</v>
      </c>
      <c r="CA17" s="42">
        <v>53.879999999999995</v>
      </c>
      <c r="CB17" s="42">
        <v>54.600999999999999</v>
      </c>
      <c r="CC17" s="42">
        <v>55.317999999999998</v>
      </c>
      <c r="CD17" s="42">
        <v>56.03</v>
      </c>
      <c r="CE17" s="42">
        <v>56.738</v>
      </c>
      <c r="CF17" s="42">
        <v>57.442</v>
      </c>
      <c r="CG17" s="42">
        <v>58.141999999999996</v>
      </c>
      <c r="CH17" s="42">
        <v>58.836999999999996</v>
      </c>
      <c r="CI17" s="42">
        <v>59.525999999999996</v>
      </c>
      <c r="CJ17" s="42">
        <v>60.208999999999996</v>
      </c>
      <c r="CK17" s="42">
        <v>60.885999999999996</v>
      </c>
      <c r="CL17" s="42">
        <v>61.555</v>
      </c>
      <c r="CM17" s="42">
        <v>62.216000000000001</v>
      </c>
      <c r="CN17" s="42" t="s">
        <v>410</v>
      </c>
      <c r="CO17" s="42" t="s">
        <v>410</v>
      </c>
      <c r="CP17" s="42" t="s">
        <v>410</v>
      </c>
      <c r="CQ17" s="42" t="s">
        <v>410</v>
      </c>
      <c r="CR17" s="42" t="s">
        <v>410</v>
      </c>
      <c r="CS17" s="42" t="s">
        <v>410</v>
      </c>
      <c r="CT17" s="42" t="s">
        <v>410</v>
      </c>
      <c r="CU17" s="42" t="s">
        <v>410</v>
      </c>
      <c r="CV17" s="42" t="s">
        <v>410</v>
      </c>
      <c r="CW17" s="42" t="s">
        <v>410</v>
      </c>
      <c r="CX17" s="42" t="s">
        <v>410</v>
      </c>
      <c r="CY17" s="42" t="s">
        <v>410</v>
      </c>
      <c r="CZ17" s="42" t="s">
        <v>410</v>
      </c>
      <c r="DA17" s="42" t="s">
        <v>410</v>
      </c>
      <c r="DB17" s="41"/>
      <c r="DC17" s="41"/>
      <c r="DD17" s="41"/>
    </row>
    <row r="18" spans="1:108" x14ac:dyDescent="0.25">
      <c r="A18" s="18">
        <v>16</v>
      </c>
      <c r="B18" s="42"/>
      <c r="C18" s="42"/>
      <c r="D18" s="42"/>
      <c r="E18" s="42"/>
      <c r="F18" s="42"/>
      <c r="G18" s="42"/>
      <c r="H18" s="42"/>
      <c r="I18" s="42"/>
      <c r="J18" s="42"/>
      <c r="K18" s="42"/>
      <c r="L18" s="42"/>
      <c r="M18" s="42"/>
      <c r="N18" s="42"/>
      <c r="O18" s="42"/>
      <c r="P18" s="42"/>
      <c r="Q18" s="42"/>
      <c r="R18" s="42">
        <v>0.995</v>
      </c>
      <c r="S18" s="42">
        <v>1.9849999999999999</v>
      </c>
      <c r="T18" s="42">
        <v>2.9710000000000001</v>
      </c>
      <c r="U18" s="42">
        <v>3.952</v>
      </c>
      <c r="V18" s="42">
        <v>4.9279999999999999</v>
      </c>
      <c r="W18" s="42">
        <v>5.899</v>
      </c>
      <c r="X18" s="42">
        <v>6.8650000000000002</v>
      </c>
      <c r="Y18" s="42">
        <v>7.8260000000000005</v>
      </c>
      <c r="Z18" s="42">
        <v>8.782</v>
      </c>
      <c r="AA18" s="42">
        <v>9.734</v>
      </c>
      <c r="AB18" s="42">
        <v>10.680999999999999</v>
      </c>
      <c r="AC18" s="42">
        <v>11.622999999999999</v>
      </c>
      <c r="AD18" s="42">
        <v>12.561</v>
      </c>
      <c r="AE18" s="42">
        <v>13.494</v>
      </c>
      <c r="AF18" s="42">
        <v>14.421999999999999</v>
      </c>
      <c r="AG18" s="42">
        <v>15.346</v>
      </c>
      <c r="AH18" s="42">
        <v>16.265000000000001</v>
      </c>
      <c r="AI18" s="42">
        <v>17.179000000000002</v>
      </c>
      <c r="AJ18" s="42">
        <v>18.089000000000002</v>
      </c>
      <c r="AK18" s="42">
        <v>18.994</v>
      </c>
      <c r="AL18" s="42">
        <v>19.895</v>
      </c>
      <c r="AM18" s="42">
        <v>20.791</v>
      </c>
      <c r="AN18" s="42">
        <v>21.683</v>
      </c>
      <c r="AO18" s="42">
        <v>22.57</v>
      </c>
      <c r="AP18" s="42">
        <v>23.453000000000003</v>
      </c>
      <c r="AQ18" s="42">
        <v>24.331</v>
      </c>
      <c r="AR18" s="42">
        <v>25.205000000000002</v>
      </c>
      <c r="AS18" s="42">
        <v>26.075000000000003</v>
      </c>
      <c r="AT18" s="42">
        <v>26.94</v>
      </c>
      <c r="AU18" s="42">
        <v>27.801000000000002</v>
      </c>
      <c r="AV18" s="42">
        <v>28.658000000000001</v>
      </c>
      <c r="AW18" s="42">
        <v>29.51</v>
      </c>
      <c r="AX18" s="42">
        <v>30.358000000000001</v>
      </c>
      <c r="AY18" s="42">
        <v>31.202000000000002</v>
      </c>
      <c r="AZ18" s="42">
        <v>32.040999999999997</v>
      </c>
      <c r="BA18" s="42">
        <v>32.875999999999998</v>
      </c>
      <c r="BB18" s="42">
        <v>33.707000000000001</v>
      </c>
      <c r="BC18" s="42">
        <v>34.533999999999999</v>
      </c>
      <c r="BD18" s="42">
        <v>35.355999999999995</v>
      </c>
      <c r="BE18" s="42">
        <v>36.173999999999999</v>
      </c>
      <c r="BF18" s="42">
        <v>36.988</v>
      </c>
      <c r="BG18" s="42">
        <v>37.797999999999995</v>
      </c>
      <c r="BH18" s="42">
        <v>38.603999999999999</v>
      </c>
      <c r="BI18" s="42">
        <v>39.405999999999999</v>
      </c>
      <c r="BJ18" s="42">
        <v>40.204000000000001</v>
      </c>
      <c r="BK18" s="42">
        <v>40.997999999999998</v>
      </c>
      <c r="BL18" s="42">
        <v>41.787999999999997</v>
      </c>
      <c r="BM18" s="42">
        <v>42.573</v>
      </c>
      <c r="BN18" s="42">
        <v>43.353999999999999</v>
      </c>
      <c r="BO18" s="42">
        <v>44.131</v>
      </c>
      <c r="BP18" s="42">
        <v>44.903999999999996</v>
      </c>
      <c r="BQ18" s="42">
        <v>45.672999999999995</v>
      </c>
      <c r="BR18" s="42">
        <v>46.437999999999995</v>
      </c>
      <c r="BS18" s="42">
        <v>47.198999999999998</v>
      </c>
      <c r="BT18" s="42">
        <v>47.955999999999996</v>
      </c>
      <c r="BU18" s="42">
        <v>48.708999999999996</v>
      </c>
      <c r="BV18" s="42">
        <v>49.457999999999998</v>
      </c>
      <c r="BW18" s="42">
        <v>50.202999999999996</v>
      </c>
      <c r="BX18" s="42">
        <v>50.943999999999996</v>
      </c>
      <c r="BY18" s="42">
        <v>51.680999999999997</v>
      </c>
      <c r="BZ18" s="42">
        <v>52.413999999999994</v>
      </c>
      <c r="CA18" s="42">
        <v>53.143000000000001</v>
      </c>
      <c r="CB18" s="42">
        <v>53.867999999999995</v>
      </c>
      <c r="CC18" s="42">
        <v>54.588000000000001</v>
      </c>
      <c r="CD18" s="42">
        <v>55.303999999999995</v>
      </c>
      <c r="CE18" s="42">
        <v>56.015999999999998</v>
      </c>
      <c r="CF18" s="42">
        <v>56.722999999999999</v>
      </c>
      <c r="CG18" s="42">
        <v>57.425999999999995</v>
      </c>
      <c r="CH18" s="42">
        <v>58.123999999999995</v>
      </c>
      <c r="CI18" s="42">
        <v>58.817</v>
      </c>
      <c r="CJ18" s="42">
        <v>59.503999999999998</v>
      </c>
      <c r="CK18" s="42">
        <v>60.183999999999997</v>
      </c>
      <c r="CL18" s="42">
        <v>60.855999999999995</v>
      </c>
      <c r="CM18" s="42">
        <v>61.519999999999996</v>
      </c>
      <c r="CN18" s="42" t="s">
        <v>410</v>
      </c>
      <c r="CO18" s="42" t="s">
        <v>410</v>
      </c>
      <c r="CP18" s="42" t="s">
        <v>410</v>
      </c>
      <c r="CQ18" s="42" t="s">
        <v>410</v>
      </c>
      <c r="CR18" s="42" t="s">
        <v>410</v>
      </c>
      <c r="CS18" s="42" t="s">
        <v>410</v>
      </c>
      <c r="CT18" s="42" t="s">
        <v>410</v>
      </c>
      <c r="CU18" s="42" t="s">
        <v>410</v>
      </c>
      <c r="CV18" s="42" t="s">
        <v>410</v>
      </c>
      <c r="CW18" s="42" t="s">
        <v>410</v>
      </c>
      <c r="CX18" s="42" t="s">
        <v>410</v>
      </c>
      <c r="CY18" s="42" t="s">
        <v>410</v>
      </c>
      <c r="CZ18" s="42" t="s">
        <v>410</v>
      </c>
      <c r="DA18" s="42" t="s">
        <v>410</v>
      </c>
      <c r="DB18" s="41"/>
      <c r="DC18" s="41"/>
      <c r="DD18" s="41"/>
    </row>
    <row r="19" spans="1:108" x14ac:dyDescent="0.25">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3.9510000000000001</v>
      </c>
      <c r="W19" s="42">
        <v>4.9270000000000005</v>
      </c>
      <c r="X19" s="42">
        <v>5.8980000000000006</v>
      </c>
      <c r="Y19" s="42">
        <v>6.8640000000000008</v>
      </c>
      <c r="Z19" s="42">
        <v>7.8250000000000002</v>
      </c>
      <c r="AA19" s="42">
        <v>8.7809999999999988</v>
      </c>
      <c r="AB19" s="42">
        <v>9.7329999999999988</v>
      </c>
      <c r="AC19" s="42">
        <v>10.68</v>
      </c>
      <c r="AD19" s="42">
        <v>11.622</v>
      </c>
      <c r="AE19" s="42">
        <v>12.559999999999999</v>
      </c>
      <c r="AF19" s="42">
        <v>13.493</v>
      </c>
      <c r="AG19" s="42">
        <v>14.420999999999999</v>
      </c>
      <c r="AH19" s="42">
        <v>15.344999999999999</v>
      </c>
      <c r="AI19" s="42">
        <v>16.264000000000003</v>
      </c>
      <c r="AJ19" s="42">
        <v>17.178000000000001</v>
      </c>
      <c r="AK19" s="42">
        <v>18.088000000000001</v>
      </c>
      <c r="AL19" s="42">
        <v>18.993000000000002</v>
      </c>
      <c r="AM19" s="42">
        <v>19.894000000000002</v>
      </c>
      <c r="AN19" s="42">
        <v>20.790000000000003</v>
      </c>
      <c r="AO19" s="42">
        <v>21.682000000000002</v>
      </c>
      <c r="AP19" s="42">
        <v>22.569000000000003</v>
      </c>
      <c r="AQ19" s="42">
        <v>23.452000000000002</v>
      </c>
      <c r="AR19" s="42">
        <v>24.330000000000002</v>
      </c>
      <c r="AS19" s="42">
        <v>25.204000000000001</v>
      </c>
      <c r="AT19" s="42">
        <v>26.074000000000002</v>
      </c>
      <c r="AU19" s="42">
        <v>26.939</v>
      </c>
      <c r="AV19" s="42">
        <v>27.8</v>
      </c>
      <c r="AW19" s="42">
        <v>28.656000000000002</v>
      </c>
      <c r="AX19" s="42">
        <v>29.508000000000003</v>
      </c>
      <c r="AY19" s="42">
        <v>30.356000000000002</v>
      </c>
      <c r="AZ19" s="42">
        <v>31.200000000000003</v>
      </c>
      <c r="BA19" s="42">
        <v>32.038999999999994</v>
      </c>
      <c r="BB19" s="42">
        <v>32.873999999999995</v>
      </c>
      <c r="BC19" s="42">
        <v>33.704999999999998</v>
      </c>
      <c r="BD19" s="42">
        <v>34.531999999999996</v>
      </c>
      <c r="BE19" s="42">
        <v>35.353999999999999</v>
      </c>
      <c r="BF19" s="42">
        <v>36.171999999999997</v>
      </c>
      <c r="BG19" s="42">
        <v>36.985999999999997</v>
      </c>
      <c r="BH19" s="42">
        <v>37.795999999999999</v>
      </c>
      <c r="BI19" s="42">
        <v>38.601999999999997</v>
      </c>
      <c r="BJ19" s="42">
        <v>39.403999999999996</v>
      </c>
      <c r="BK19" s="42">
        <v>40.201000000000001</v>
      </c>
      <c r="BL19" s="42">
        <v>40.994</v>
      </c>
      <c r="BM19" s="42">
        <v>41.782999999999994</v>
      </c>
      <c r="BN19" s="42">
        <v>42.567999999999998</v>
      </c>
      <c r="BO19" s="42">
        <v>43.348999999999997</v>
      </c>
      <c r="BP19" s="42">
        <v>44.125999999999998</v>
      </c>
      <c r="BQ19" s="42">
        <v>44.899000000000001</v>
      </c>
      <c r="BR19" s="42">
        <v>45.667999999999999</v>
      </c>
      <c r="BS19" s="42">
        <v>46.433</v>
      </c>
      <c r="BT19" s="42">
        <v>47.193999999999996</v>
      </c>
      <c r="BU19" s="42">
        <v>47.951000000000001</v>
      </c>
      <c r="BV19" s="42">
        <v>48.704000000000001</v>
      </c>
      <c r="BW19" s="42">
        <v>49.452999999999996</v>
      </c>
      <c r="BX19" s="42">
        <v>50.198</v>
      </c>
      <c r="BY19" s="42">
        <v>50.937999999999995</v>
      </c>
      <c r="BZ19" s="42">
        <v>51.673999999999999</v>
      </c>
      <c r="CA19" s="42">
        <v>52.405999999999999</v>
      </c>
      <c r="CB19" s="42">
        <v>53.134</v>
      </c>
      <c r="CC19" s="42">
        <v>53.857999999999997</v>
      </c>
      <c r="CD19" s="42">
        <v>54.576999999999998</v>
      </c>
      <c r="CE19" s="42">
        <v>55.291999999999994</v>
      </c>
      <c r="CF19" s="42">
        <v>56.003</v>
      </c>
      <c r="CG19" s="42">
        <v>56.708999999999996</v>
      </c>
      <c r="CH19" s="42">
        <v>57.41</v>
      </c>
      <c r="CI19" s="42">
        <v>58.105999999999995</v>
      </c>
      <c r="CJ19" s="42">
        <v>58.795999999999999</v>
      </c>
      <c r="CK19" s="42">
        <v>59.478999999999999</v>
      </c>
      <c r="CL19" s="42">
        <v>60.153999999999996</v>
      </c>
      <c r="CM19" s="42">
        <v>60.820999999999998</v>
      </c>
      <c r="CN19" s="42" t="s">
        <v>410</v>
      </c>
      <c r="CO19" s="42" t="s">
        <v>410</v>
      </c>
      <c r="CP19" s="42" t="s">
        <v>410</v>
      </c>
      <c r="CQ19" s="42" t="s">
        <v>410</v>
      </c>
      <c r="CR19" s="42" t="s">
        <v>410</v>
      </c>
      <c r="CS19" s="42" t="s">
        <v>410</v>
      </c>
      <c r="CT19" s="42" t="s">
        <v>410</v>
      </c>
      <c r="CU19" s="42" t="s">
        <v>410</v>
      </c>
      <c r="CV19" s="42" t="s">
        <v>410</v>
      </c>
      <c r="CW19" s="42" t="s">
        <v>410</v>
      </c>
      <c r="CX19" s="42" t="s">
        <v>410</v>
      </c>
      <c r="CY19" s="42" t="s">
        <v>410</v>
      </c>
      <c r="CZ19" s="42" t="s">
        <v>410</v>
      </c>
      <c r="DA19" s="42" t="s">
        <v>410</v>
      </c>
      <c r="DB19" s="41"/>
      <c r="DC19" s="41"/>
      <c r="DD19" s="41"/>
    </row>
    <row r="20" spans="1:108" x14ac:dyDescent="0.25">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3.9510000000000001</v>
      </c>
      <c r="X20" s="42">
        <v>4.9270000000000005</v>
      </c>
      <c r="Y20" s="42">
        <v>5.8980000000000006</v>
      </c>
      <c r="Z20" s="42">
        <v>6.8640000000000008</v>
      </c>
      <c r="AA20" s="42">
        <v>7.8250000000000002</v>
      </c>
      <c r="AB20" s="42">
        <v>8.7809999999999988</v>
      </c>
      <c r="AC20" s="42">
        <v>9.7329999999999988</v>
      </c>
      <c r="AD20" s="42">
        <v>10.68</v>
      </c>
      <c r="AE20" s="42">
        <v>11.622</v>
      </c>
      <c r="AF20" s="42">
        <v>12.558999999999999</v>
      </c>
      <c r="AG20" s="42">
        <v>13.491999999999999</v>
      </c>
      <c r="AH20" s="42">
        <v>14.42</v>
      </c>
      <c r="AI20" s="42">
        <v>15.343999999999999</v>
      </c>
      <c r="AJ20" s="42">
        <v>16.263000000000002</v>
      </c>
      <c r="AK20" s="42">
        <v>17.177</v>
      </c>
      <c r="AL20" s="42">
        <v>18.087</v>
      </c>
      <c r="AM20" s="42">
        <v>18.992000000000001</v>
      </c>
      <c r="AN20" s="42">
        <v>19.893000000000001</v>
      </c>
      <c r="AO20" s="42">
        <v>20.789000000000001</v>
      </c>
      <c r="AP20" s="42">
        <v>21.681000000000001</v>
      </c>
      <c r="AQ20" s="42">
        <v>22.568000000000001</v>
      </c>
      <c r="AR20" s="42">
        <v>23.451000000000001</v>
      </c>
      <c r="AS20" s="42">
        <v>24.329000000000001</v>
      </c>
      <c r="AT20" s="42">
        <v>25.203000000000003</v>
      </c>
      <c r="AU20" s="42">
        <v>26.073</v>
      </c>
      <c r="AV20" s="42">
        <v>26.938000000000002</v>
      </c>
      <c r="AW20" s="42">
        <v>27.798999999999999</v>
      </c>
      <c r="AX20" s="42">
        <v>28.655000000000001</v>
      </c>
      <c r="AY20" s="42">
        <v>29.507000000000001</v>
      </c>
      <c r="AZ20" s="42">
        <v>30.355</v>
      </c>
      <c r="BA20" s="42">
        <v>31.198</v>
      </c>
      <c r="BB20" s="42">
        <v>32.036999999999999</v>
      </c>
      <c r="BC20" s="42">
        <v>32.872</v>
      </c>
      <c r="BD20" s="42">
        <v>33.702999999999996</v>
      </c>
      <c r="BE20" s="42">
        <v>34.528999999999996</v>
      </c>
      <c r="BF20" s="42">
        <v>35.350999999999999</v>
      </c>
      <c r="BG20" s="42">
        <v>36.168999999999997</v>
      </c>
      <c r="BH20" s="42">
        <v>36.982999999999997</v>
      </c>
      <c r="BI20" s="42">
        <v>37.792999999999999</v>
      </c>
      <c r="BJ20" s="42">
        <v>38.598999999999997</v>
      </c>
      <c r="BK20" s="42">
        <v>39.4</v>
      </c>
      <c r="BL20" s="42">
        <v>40.196999999999996</v>
      </c>
      <c r="BM20" s="42">
        <v>40.989999999999995</v>
      </c>
      <c r="BN20" s="42">
        <v>41.778999999999996</v>
      </c>
      <c r="BO20" s="42">
        <v>42.564</v>
      </c>
      <c r="BP20" s="42">
        <v>43.344999999999999</v>
      </c>
      <c r="BQ20" s="42">
        <v>44.122</v>
      </c>
      <c r="BR20" s="42">
        <v>44.894999999999996</v>
      </c>
      <c r="BS20" s="42">
        <v>45.663999999999994</v>
      </c>
      <c r="BT20" s="42">
        <v>46.428999999999995</v>
      </c>
      <c r="BU20" s="42">
        <v>47.19</v>
      </c>
      <c r="BV20" s="42">
        <v>47.946999999999996</v>
      </c>
      <c r="BW20" s="42">
        <v>48.698999999999998</v>
      </c>
      <c r="BX20" s="42">
        <v>49.446999999999996</v>
      </c>
      <c r="BY20" s="42">
        <v>50.190999999999995</v>
      </c>
      <c r="BZ20" s="42">
        <v>50.930999999999997</v>
      </c>
      <c r="CA20" s="42">
        <v>51.666999999999994</v>
      </c>
      <c r="CB20" s="42">
        <v>52.399000000000001</v>
      </c>
      <c r="CC20" s="42">
        <v>53.125999999999998</v>
      </c>
      <c r="CD20" s="42">
        <v>53.848999999999997</v>
      </c>
      <c r="CE20" s="42">
        <v>54.567999999999998</v>
      </c>
      <c r="CF20" s="42">
        <v>55.281999999999996</v>
      </c>
      <c r="CG20" s="42">
        <v>55.991999999999997</v>
      </c>
      <c r="CH20" s="42">
        <v>56.696999999999996</v>
      </c>
      <c r="CI20" s="42">
        <v>57.396000000000001</v>
      </c>
      <c r="CJ20" s="42">
        <v>58.088999999999999</v>
      </c>
      <c r="CK20" s="42">
        <v>58.774999999999999</v>
      </c>
      <c r="CL20" s="42">
        <v>59.454000000000001</v>
      </c>
      <c r="CM20" s="42">
        <v>60.123999999999995</v>
      </c>
      <c r="CN20" s="42" t="s">
        <v>410</v>
      </c>
      <c r="CO20" s="42" t="s">
        <v>410</v>
      </c>
      <c r="CP20" s="42" t="s">
        <v>410</v>
      </c>
      <c r="CQ20" s="42" t="s">
        <v>410</v>
      </c>
      <c r="CR20" s="42" t="s">
        <v>410</v>
      </c>
      <c r="CS20" s="42" t="s">
        <v>410</v>
      </c>
      <c r="CT20" s="42" t="s">
        <v>410</v>
      </c>
      <c r="CU20" s="42" t="s">
        <v>410</v>
      </c>
      <c r="CV20" s="42" t="s">
        <v>410</v>
      </c>
      <c r="CW20" s="42" t="s">
        <v>410</v>
      </c>
      <c r="CX20" s="42" t="s">
        <v>410</v>
      </c>
      <c r="CY20" s="42" t="s">
        <v>410</v>
      </c>
      <c r="CZ20" s="42" t="s">
        <v>410</v>
      </c>
      <c r="DA20" s="42" t="s">
        <v>410</v>
      </c>
      <c r="DB20" s="41"/>
      <c r="DC20" s="41"/>
      <c r="DD20" s="41"/>
    </row>
    <row r="21" spans="1:108"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3.9510000000000001</v>
      </c>
      <c r="Y21" s="42">
        <v>4.9270000000000005</v>
      </c>
      <c r="Z21" s="42">
        <v>5.8980000000000006</v>
      </c>
      <c r="AA21" s="42">
        <v>6.8640000000000008</v>
      </c>
      <c r="AB21" s="42">
        <v>7.8250000000000002</v>
      </c>
      <c r="AC21" s="42">
        <v>8.7809999999999988</v>
      </c>
      <c r="AD21" s="42">
        <v>9.7329999999999988</v>
      </c>
      <c r="AE21" s="42">
        <v>10.68</v>
      </c>
      <c r="AF21" s="42">
        <v>11.622</v>
      </c>
      <c r="AG21" s="42">
        <v>12.558999999999999</v>
      </c>
      <c r="AH21" s="42">
        <v>13.491999999999999</v>
      </c>
      <c r="AI21" s="42">
        <v>14.42</v>
      </c>
      <c r="AJ21" s="42">
        <v>15.343999999999999</v>
      </c>
      <c r="AK21" s="42">
        <v>16.263000000000002</v>
      </c>
      <c r="AL21" s="42">
        <v>17.177</v>
      </c>
      <c r="AM21" s="42">
        <v>18.087</v>
      </c>
      <c r="AN21" s="42">
        <v>18.992000000000001</v>
      </c>
      <c r="AO21" s="42">
        <v>19.893000000000001</v>
      </c>
      <c r="AP21" s="42">
        <v>20.789000000000001</v>
      </c>
      <c r="AQ21" s="42">
        <v>21.681000000000001</v>
      </c>
      <c r="AR21" s="42">
        <v>22.568000000000001</v>
      </c>
      <c r="AS21" s="42">
        <v>23.451000000000001</v>
      </c>
      <c r="AT21" s="42">
        <v>24.329000000000001</v>
      </c>
      <c r="AU21" s="42">
        <v>25.203000000000003</v>
      </c>
      <c r="AV21" s="42">
        <v>26.072000000000003</v>
      </c>
      <c r="AW21" s="42">
        <v>26.937000000000001</v>
      </c>
      <c r="AX21" s="42">
        <v>27.798000000000002</v>
      </c>
      <c r="AY21" s="42">
        <v>28.654</v>
      </c>
      <c r="AZ21" s="42">
        <v>29.506</v>
      </c>
      <c r="BA21" s="42">
        <v>30.354000000000003</v>
      </c>
      <c r="BB21" s="42">
        <v>31.197000000000003</v>
      </c>
      <c r="BC21" s="42">
        <v>32.035999999999994</v>
      </c>
      <c r="BD21" s="42">
        <v>32.870999999999995</v>
      </c>
      <c r="BE21" s="42">
        <v>33.701999999999998</v>
      </c>
      <c r="BF21" s="42">
        <v>34.527999999999999</v>
      </c>
      <c r="BG21" s="42">
        <v>35.349999999999994</v>
      </c>
      <c r="BH21" s="42">
        <v>36.167999999999999</v>
      </c>
      <c r="BI21" s="42">
        <v>36.981999999999999</v>
      </c>
      <c r="BJ21" s="42">
        <v>37.791999999999994</v>
      </c>
      <c r="BK21" s="42">
        <v>38.596999999999994</v>
      </c>
      <c r="BL21" s="42">
        <v>39.397999999999996</v>
      </c>
      <c r="BM21" s="42">
        <v>40.195</v>
      </c>
      <c r="BN21" s="42">
        <v>40.988</v>
      </c>
      <c r="BO21" s="42">
        <v>41.777000000000001</v>
      </c>
      <c r="BP21" s="42">
        <v>42.561999999999998</v>
      </c>
      <c r="BQ21" s="42">
        <v>43.342999999999996</v>
      </c>
      <c r="BR21" s="42">
        <v>44.12</v>
      </c>
      <c r="BS21" s="42">
        <v>44.893000000000001</v>
      </c>
      <c r="BT21" s="42">
        <v>45.661999999999999</v>
      </c>
      <c r="BU21" s="42">
        <v>46.427</v>
      </c>
      <c r="BV21" s="42">
        <v>47.186999999999998</v>
      </c>
      <c r="BW21" s="42">
        <v>47.942999999999998</v>
      </c>
      <c r="BX21" s="42">
        <v>48.695</v>
      </c>
      <c r="BY21" s="42">
        <v>49.442999999999998</v>
      </c>
      <c r="BZ21" s="42">
        <v>50.186999999999998</v>
      </c>
      <c r="CA21" s="42">
        <v>50.925999999999995</v>
      </c>
      <c r="CB21" s="42">
        <v>51.660999999999994</v>
      </c>
      <c r="CC21" s="42">
        <v>52.391999999999996</v>
      </c>
      <c r="CD21" s="42">
        <v>53.117999999999995</v>
      </c>
      <c r="CE21" s="42">
        <v>53.839999999999996</v>
      </c>
      <c r="CF21" s="42">
        <v>54.558</v>
      </c>
      <c r="CG21" s="42">
        <v>55.271000000000001</v>
      </c>
      <c r="CH21" s="42">
        <v>55.978999999999999</v>
      </c>
      <c r="CI21" s="42">
        <v>56.680999999999997</v>
      </c>
      <c r="CJ21" s="42">
        <v>57.376999999999995</v>
      </c>
      <c r="CK21" s="42">
        <v>58.065999999999995</v>
      </c>
      <c r="CL21" s="42">
        <v>58.747999999999998</v>
      </c>
      <c r="CM21" s="42">
        <v>59.420999999999999</v>
      </c>
      <c r="CN21" s="42" t="s">
        <v>410</v>
      </c>
      <c r="CO21" s="42" t="s">
        <v>410</v>
      </c>
      <c r="CP21" s="42" t="s">
        <v>410</v>
      </c>
      <c r="CQ21" s="42" t="s">
        <v>410</v>
      </c>
      <c r="CR21" s="42" t="s">
        <v>410</v>
      </c>
      <c r="CS21" s="42" t="s">
        <v>410</v>
      </c>
      <c r="CT21" s="42" t="s">
        <v>410</v>
      </c>
      <c r="CU21" s="42" t="s">
        <v>410</v>
      </c>
      <c r="CV21" s="42" t="s">
        <v>410</v>
      </c>
      <c r="CW21" s="42" t="s">
        <v>410</v>
      </c>
      <c r="CX21" s="42" t="s">
        <v>410</v>
      </c>
      <c r="CY21" s="42" t="s">
        <v>410</v>
      </c>
      <c r="CZ21" s="42" t="s">
        <v>410</v>
      </c>
      <c r="DA21" s="42" t="s">
        <v>410</v>
      </c>
      <c r="DB21" s="41"/>
      <c r="DC21" s="41"/>
      <c r="DD21" s="41"/>
    </row>
    <row r="22" spans="1:108"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3.9510000000000001</v>
      </c>
      <c r="Z22" s="42">
        <v>4.9270000000000005</v>
      </c>
      <c r="AA22" s="42">
        <v>5.8980000000000006</v>
      </c>
      <c r="AB22" s="42">
        <v>6.8640000000000008</v>
      </c>
      <c r="AC22" s="42">
        <v>7.8250000000000002</v>
      </c>
      <c r="AD22" s="42">
        <v>8.7809999999999988</v>
      </c>
      <c r="AE22" s="42">
        <v>9.7329999999999988</v>
      </c>
      <c r="AF22" s="42">
        <v>10.68</v>
      </c>
      <c r="AG22" s="42">
        <v>11.622</v>
      </c>
      <c r="AH22" s="42">
        <v>12.558999999999999</v>
      </c>
      <c r="AI22" s="42">
        <v>13.491999999999999</v>
      </c>
      <c r="AJ22" s="42">
        <v>14.42</v>
      </c>
      <c r="AK22" s="42">
        <v>15.343</v>
      </c>
      <c r="AL22" s="42">
        <v>16.262</v>
      </c>
      <c r="AM22" s="42">
        <v>17.176000000000002</v>
      </c>
      <c r="AN22" s="42">
        <v>18.086000000000002</v>
      </c>
      <c r="AO22" s="42">
        <v>18.991</v>
      </c>
      <c r="AP22" s="42">
        <v>19.891999999999999</v>
      </c>
      <c r="AQ22" s="42">
        <v>20.788</v>
      </c>
      <c r="AR22" s="42">
        <v>21.68</v>
      </c>
      <c r="AS22" s="42">
        <v>22.567</v>
      </c>
      <c r="AT22" s="42">
        <v>23.450000000000003</v>
      </c>
      <c r="AU22" s="42">
        <v>24.328000000000003</v>
      </c>
      <c r="AV22" s="42">
        <v>25.202000000000002</v>
      </c>
      <c r="AW22" s="42">
        <v>26.071000000000002</v>
      </c>
      <c r="AX22" s="42">
        <v>26.936</v>
      </c>
      <c r="AY22" s="42">
        <v>27.797000000000001</v>
      </c>
      <c r="AZ22" s="42">
        <v>28.653000000000002</v>
      </c>
      <c r="BA22" s="42">
        <v>29.505000000000003</v>
      </c>
      <c r="BB22" s="42">
        <v>30.353000000000002</v>
      </c>
      <c r="BC22" s="42">
        <v>31.196000000000002</v>
      </c>
      <c r="BD22" s="42">
        <v>32.034999999999997</v>
      </c>
      <c r="BE22" s="42">
        <v>32.869999999999997</v>
      </c>
      <c r="BF22" s="42">
        <v>33.701000000000001</v>
      </c>
      <c r="BG22" s="42">
        <v>34.527000000000001</v>
      </c>
      <c r="BH22" s="42">
        <v>35.348999999999997</v>
      </c>
      <c r="BI22" s="42">
        <v>36.166999999999994</v>
      </c>
      <c r="BJ22" s="42">
        <v>36.980999999999995</v>
      </c>
      <c r="BK22" s="42">
        <v>37.79</v>
      </c>
      <c r="BL22" s="42">
        <v>38.594999999999999</v>
      </c>
      <c r="BM22" s="42">
        <v>39.396000000000001</v>
      </c>
      <c r="BN22" s="42">
        <v>40.192999999999998</v>
      </c>
      <c r="BO22" s="42">
        <v>40.985999999999997</v>
      </c>
      <c r="BP22" s="42">
        <v>41.774999999999999</v>
      </c>
      <c r="BQ22" s="42">
        <v>42.559999999999995</v>
      </c>
      <c r="BR22" s="42">
        <v>43.341000000000001</v>
      </c>
      <c r="BS22" s="42">
        <v>44.117999999999995</v>
      </c>
      <c r="BT22" s="42">
        <v>44.89</v>
      </c>
      <c r="BU22" s="42">
        <v>45.657999999999994</v>
      </c>
      <c r="BV22" s="42">
        <v>46.421999999999997</v>
      </c>
      <c r="BW22" s="42">
        <v>47.181999999999995</v>
      </c>
      <c r="BX22" s="42">
        <v>47.937999999999995</v>
      </c>
      <c r="BY22" s="42">
        <v>48.689</v>
      </c>
      <c r="BZ22" s="42">
        <v>49.436</v>
      </c>
      <c r="CA22" s="42">
        <v>50.178999999999995</v>
      </c>
      <c r="CB22" s="42">
        <v>50.917999999999999</v>
      </c>
      <c r="CC22" s="42">
        <v>51.652000000000001</v>
      </c>
      <c r="CD22" s="42">
        <v>52.381999999999998</v>
      </c>
      <c r="CE22" s="42">
        <v>53.107999999999997</v>
      </c>
      <c r="CF22" s="42">
        <v>53.829000000000001</v>
      </c>
      <c r="CG22" s="42">
        <v>54.544999999999995</v>
      </c>
      <c r="CH22" s="42">
        <v>55.256</v>
      </c>
      <c r="CI22" s="42">
        <v>55.961999999999996</v>
      </c>
      <c r="CJ22" s="42">
        <v>56.660999999999994</v>
      </c>
      <c r="CK22" s="42">
        <v>57.352999999999994</v>
      </c>
      <c r="CL22" s="42">
        <v>58.037999999999997</v>
      </c>
      <c r="CM22" s="42">
        <v>58.713999999999999</v>
      </c>
      <c r="CN22" s="42" t="s">
        <v>410</v>
      </c>
      <c r="CO22" s="42" t="s">
        <v>410</v>
      </c>
      <c r="CP22" s="42" t="s">
        <v>410</v>
      </c>
      <c r="CQ22" s="42" t="s">
        <v>410</v>
      </c>
      <c r="CR22" s="42" t="s">
        <v>410</v>
      </c>
      <c r="CS22" s="42" t="s">
        <v>410</v>
      </c>
      <c r="CT22" s="42" t="s">
        <v>410</v>
      </c>
      <c r="CU22" s="42" t="s">
        <v>410</v>
      </c>
      <c r="CV22" s="42" t="s">
        <v>410</v>
      </c>
      <c r="CW22" s="42" t="s">
        <v>410</v>
      </c>
      <c r="CX22" s="42" t="s">
        <v>410</v>
      </c>
      <c r="CY22" s="42" t="s">
        <v>410</v>
      </c>
      <c r="CZ22" s="42" t="s">
        <v>410</v>
      </c>
      <c r="DA22" s="42" t="s">
        <v>410</v>
      </c>
      <c r="DB22" s="41"/>
      <c r="DC22" s="41"/>
      <c r="DD22" s="41"/>
    </row>
    <row r="23" spans="1:108"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3.9510000000000001</v>
      </c>
      <c r="AA23" s="42">
        <v>4.9270000000000005</v>
      </c>
      <c r="AB23" s="42">
        <v>5.8980000000000006</v>
      </c>
      <c r="AC23" s="42">
        <v>6.8640000000000008</v>
      </c>
      <c r="AD23" s="42">
        <v>7.8250000000000002</v>
      </c>
      <c r="AE23" s="42">
        <v>8.7809999999999988</v>
      </c>
      <c r="AF23" s="42">
        <v>9.7329999999999988</v>
      </c>
      <c r="AG23" s="42">
        <v>10.68</v>
      </c>
      <c r="AH23" s="42">
        <v>11.622</v>
      </c>
      <c r="AI23" s="42">
        <v>12.558999999999999</v>
      </c>
      <c r="AJ23" s="42">
        <v>13.491999999999999</v>
      </c>
      <c r="AK23" s="42">
        <v>14.42</v>
      </c>
      <c r="AL23" s="42">
        <v>15.343</v>
      </c>
      <c r="AM23" s="42">
        <v>16.262</v>
      </c>
      <c r="AN23" s="42">
        <v>17.176000000000002</v>
      </c>
      <c r="AO23" s="42">
        <v>18.086000000000002</v>
      </c>
      <c r="AP23" s="42">
        <v>18.991</v>
      </c>
      <c r="AQ23" s="42">
        <v>19.891999999999999</v>
      </c>
      <c r="AR23" s="42">
        <v>20.788</v>
      </c>
      <c r="AS23" s="42">
        <v>21.68</v>
      </c>
      <c r="AT23" s="42">
        <v>22.567</v>
      </c>
      <c r="AU23" s="42">
        <v>23.450000000000003</v>
      </c>
      <c r="AV23" s="42">
        <v>24.328000000000003</v>
      </c>
      <c r="AW23" s="42">
        <v>25.202000000000002</v>
      </c>
      <c r="AX23" s="42">
        <v>26.071000000000002</v>
      </c>
      <c r="AY23" s="42">
        <v>26.936</v>
      </c>
      <c r="AZ23" s="42">
        <v>27.796000000000003</v>
      </c>
      <c r="BA23" s="42">
        <v>28.652000000000001</v>
      </c>
      <c r="BB23" s="42">
        <v>29.504000000000001</v>
      </c>
      <c r="BC23" s="42">
        <v>30.351000000000003</v>
      </c>
      <c r="BD23" s="42">
        <v>31.194000000000003</v>
      </c>
      <c r="BE23" s="42">
        <v>32.032999999999994</v>
      </c>
      <c r="BF23" s="42">
        <v>32.867999999999995</v>
      </c>
      <c r="BG23" s="42">
        <v>33.698</v>
      </c>
      <c r="BH23" s="42">
        <v>34.524000000000001</v>
      </c>
      <c r="BI23" s="42">
        <v>35.345999999999997</v>
      </c>
      <c r="BJ23" s="42">
        <v>36.163999999999994</v>
      </c>
      <c r="BK23" s="42">
        <v>36.976999999999997</v>
      </c>
      <c r="BL23" s="42">
        <v>37.785999999999994</v>
      </c>
      <c r="BM23" s="42">
        <v>38.591000000000001</v>
      </c>
      <c r="BN23" s="42">
        <v>39.391999999999996</v>
      </c>
      <c r="BO23" s="42">
        <v>40.189</v>
      </c>
      <c r="BP23" s="42">
        <v>40.981999999999999</v>
      </c>
      <c r="BQ23" s="42">
        <v>41.771000000000001</v>
      </c>
      <c r="BR23" s="42">
        <v>42.555</v>
      </c>
      <c r="BS23" s="42">
        <v>43.335000000000001</v>
      </c>
      <c r="BT23" s="42">
        <v>44.110999999999997</v>
      </c>
      <c r="BU23" s="42">
        <v>44.882999999999996</v>
      </c>
      <c r="BV23" s="42">
        <v>45.650999999999996</v>
      </c>
      <c r="BW23" s="42">
        <v>46.414999999999999</v>
      </c>
      <c r="BX23" s="42">
        <v>47.173999999999999</v>
      </c>
      <c r="BY23" s="42">
        <v>47.928999999999995</v>
      </c>
      <c r="BZ23" s="42">
        <v>48.68</v>
      </c>
      <c r="CA23" s="42">
        <v>49.427</v>
      </c>
      <c r="CB23" s="42">
        <v>50.168999999999997</v>
      </c>
      <c r="CC23" s="42">
        <v>50.906999999999996</v>
      </c>
      <c r="CD23" s="42">
        <v>51.64</v>
      </c>
      <c r="CE23" s="42">
        <v>52.369</v>
      </c>
      <c r="CF23" s="42">
        <v>53.094000000000001</v>
      </c>
      <c r="CG23" s="42">
        <v>53.814</v>
      </c>
      <c r="CH23" s="42">
        <v>54.528999999999996</v>
      </c>
      <c r="CI23" s="42">
        <v>55.238</v>
      </c>
      <c r="CJ23" s="42">
        <v>55.940999999999995</v>
      </c>
      <c r="CK23" s="42">
        <v>56.637</v>
      </c>
      <c r="CL23" s="42">
        <v>57.324999999999996</v>
      </c>
      <c r="CM23" s="42">
        <v>58.003999999999998</v>
      </c>
      <c r="CN23" s="42" t="s">
        <v>410</v>
      </c>
      <c r="CO23" s="42" t="s">
        <v>410</v>
      </c>
      <c r="CP23" s="42" t="s">
        <v>410</v>
      </c>
      <c r="CQ23" s="42" t="s">
        <v>410</v>
      </c>
      <c r="CR23" s="42" t="s">
        <v>410</v>
      </c>
      <c r="CS23" s="42" t="s">
        <v>410</v>
      </c>
      <c r="CT23" s="42" t="s">
        <v>410</v>
      </c>
      <c r="CU23" s="42" t="s">
        <v>410</v>
      </c>
      <c r="CV23" s="42" t="s">
        <v>410</v>
      </c>
      <c r="CW23" s="42" t="s">
        <v>410</v>
      </c>
      <c r="CX23" s="42" t="s">
        <v>410</v>
      </c>
      <c r="CY23" s="42" t="s">
        <v>410</v>
      </c>
      <c r="CZ23" s="42" t="s">
        <v>410</v>
      </c>
      <c r="DA23" s="42" t="s">
        <v>410</v>
      </c>
      <c r="DB23" s="41"/>
      <c r="DC23" s="41"/>
      <c r="DD23" s="41"/>
    </row>
    <row r="24" spans="1:108"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3.9510000000000001</v>
      </c>
      <c r="AB24" s="42">
        <v>4.9270000000000005</v>
      </c>
      <c r="AC24" s="42">
        <v>5.8980000000000006</v>
      </c>
      <c r="AD24" s="42">
        <v>6.8640000000000008</v>
      </c>
      <c r="AE24" s="42">
        <v>7.8250000000000002</v>
      </c>
      <c r="AF24" s="42">
        <v>8.7809999999999988</v>
      </c>
      <c r="AG24" s="42">
        <v>9.7329999999999988</v>
      </c>
      <c r="AH24" s="42">
        <v>10.68</v>
      </c>
      <c r="AI24" s="42">
        <v>11.622</v>
      </c>
      <c r="AJ24" s="42">
        <v>12.558999999999999</v>
      </c>
      <c r="AK24" s="42">
        <v>13.491999999999999</v>
      </c>
      <c r="AL24" s="42">
        <v>14.42</v>
      </c>
      <c r="AM24" s="42">
        <v>15.343</v>
      </c>
      <c r="AN24" s="42">
        <v>16.262</v>
      </c>
      <c r="AO24" s="42">
        <v>17.176000000000002</v>
      </c>
      <c r="AP24" s="42">
        <v>18.086000000000002</v>
      </c>
      <c r="AQ24" s="42">
        <v>18.991</v>
      </c>
      <c r="AR24" s="42">
        <v>19.891999999999999</v>
      </c>
      <c r="AS24" s="42">
        <v>20.788</v>
      </c>
      <c r="AT24" s="42">
        <v>21.68</v>
      </c>
      <c r="AU24" s="42">
        <v>22.567</v>
      </c>
      <c r="AV24" s="42">
        <v>23.450000000000003</v>
      </c>
      <c r="AW24" s="42">
        <v>24.328000000000003</v>
      </c>
      <c r="AX24" s="42">
        <v>25.202000000000002</v>
      </c>
      <c r="AY24" s="42">
        <v>26.071000000000002</v>
      </c>
      <c r="AZ24" s="42">
        <v>26.936</v>
      </c>
      <c r="BA24" s="42">
        <v>27.796000000000003</v>
      </c>
      <c r="BB24" s="42">
        <v>28.652000000000001</v>
      </c>
      <c r="BC24" s="42">
        <v>29.504000000000001</v>
      </c>
      <c r="BD24" s="42">
        <v>30.351000000000003</v>
      </c>
      <c r="BE24" s="42">
        <v>31.194000000000003</v>
      </c>
      <c r="BF24" s="42">
        <v>32.032999999999994</v>
      </c>
      <c r="BG24" s="42">
        <v>32.867999999999995</v>
      </c>
      <c r="BH24" s="42">
        <v>33.698</v>
      </c>
      <c r="BI24" s="42">
        <v>34.524000000000001</v>
      </c>
      <c r="BJ24" s="42">
        <v>35.345999999999997</v>
      </c>
      <c r="BK24" s="42">
        <v>36.162999999999997</v>
      </c>
      <c r="BL24" s="42">
        <v>36.975999999999999</v>
      </c>
      <c r="BM24" s="42">
        <v>37.784999999999997</v>
      </c>
      <c r="BN24" s="42">
        <v>38.589999999999996</v>
      </c>
      <c r="BO24" s="42">
        <v>39.390999999999998</v>
      </c>
      <c r="BP24" s="42">
        <v>40.187999999999995</v>
      </c>
      <c r="BQ24" s="42">
        <v>40.980999999999995</v>
      </c>
      <c r="BR24" s="42">
        <v>41.768999999999998</v>
      </c>
      <c r="BS24" s="42">
        <v>42.552999999999997</v>
      </c>
      <c r="BT24" s="42">
        <v>43.332999999999998</v>
      </c>
      <c r="BU24" s="42">
        <v>44.108999999999995</v>
      </c>
      <c r="BV24" s="42">
        <v>44.881</v>
      </c>
      <c r="BW24" s="42">
        <v>45.647999999999996</v>
      </c>
      <c r="BX24" s="42">
        <v>46.410999999999994</v>
      </c>
      <c r="BY24" s="42">
        <v>47.169999999999995</v>
      </c>
      <c r="BZ24" s="42">
        <v>47.923999999999999</v>
      </c>
      <c r="CA24" s="42">
        <v>48.673999999999999</v>
      </c>
      <c r="CB24" s="42">
        <v>49.419999999999995</v>
      </c>
      <c r="CC24" s="42">
        <v>50.160999999999994</v>
      </c>
      <c r="CD24" s="42">
        <v>50.897999999999996</v>
      </c>
      <c r="CE24" s="42">
        <v>51.631</v>
      </c>
      <c r="CF24" s="42">
        <v>52.358999999999995</v>
      </c>
      <c r="CG24" s="42">
        <v>53.082000000000001</v>
      </c>
      <c r="CH24" s="42">
        <v>53.8</v>
      </c>
      <c r="CI24" s="42">
        <v>54.512</v>
      </c>
      <c r="CJ24" s="42">
        <v>55.217999999999996</v>
      </c>
      <c r="CK24" s="42">
        <v>55.916999999999994</v>
      </c>
      <c r="CL24" s="42">
        <v>56.607999999999997</v>
      </c>
      <c r="CM24" s="42">
        <v>57.29</v>
      </c>
      <c r="CN24" s="42" t="s">
        <v>410</v>
      </c>
      <c r="CO24" s="42" t="s">
        <v>410</v>
      </c>
      <c r="CP24" s="42" t="s">
        <v>410</v>
      </c>
      <c r="CQ24" s="42" t="s">
        <v>410</v>
      </c>
      <c r="CR24" s="42" t="s">
        <v>410</v>
      </c>
      <c r="CS24" s="42" t="s">
        <v>410</v>
      </c>
      <c r="CT24" s="42" t="s">
        <v>410</v>
      </c>
      <c r="CU24" s="42" t="s">
        <v>410</v>
      </c>
      <c r="CV24" s="42" t="s">
        <v>410</v>
      </c>
      <c r="CW24" s="42" t="s">
        <v>410</v>
      </c>
      <c r="CX24" s="42" t="s">
        <v>410</v>
      </c>
      <c r="CY24" s="42" t="s">
        <v>410</v>
      </c>
      <c r="CZ24" s="42" t="s">
        <v>410</v>
      </c>
      <c r="DA24" s="42" t="s">
        <v>410</v>
      </c>
      <c r="DB24" s="41"/>
      <c r="DC24" s="41"/>
      <c r="DD24" s="41"/>
    </row>
    <row r="25" spans="1:108"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3.9510000000000001</v>
      </c>
      <c r="AC25" s="42">
        <v>4.9270000000000005</v>
      </c>
      <c r="AD25" s="42">
        <v>5.8980000000000006</v>
      </c>
      <c r="AE25" s="42">
        <v>6.8640000000000008</v>
      </c>
      <c r="AF25" s="42">
        <v>7.8250000000000002</v>
      </c>
      <c r="AG25" s="42">
        <v>8.7809999999999988</v>
      </c>
      <c r="AH25" s="42">
        <v>9.7329999999999988</v>
      </c>
      <c r="AI25" s="42">
        <v>10.68</v>
      </c>
      <c r="AJ25" s="42">
        <v>11.622</v>
      </c>
      <c r="AK25" s="42">
        <v>12.558999999999999</v>
      </c>
      <c r="AL25" s="42">
        <v>13.491999999999999</v>
      </c>
      <c r="AM25" s="42">
        <v>14.42</v>
      </c>
      <c r="AN25" s="42">
        <v>15.343</v>
      </c>
      <c r="AO25" s="42">
        <v>16.262</v>
      </c>
      <c r="AP25" s="42">
        <v>17.176000000000002</v>
      </c>
      <c r="AQ25" s="42">
        <v>18.086000000000002</v>
      </c>
      <c r="AR25" s="42">
        <v>18.991</v>
      </c>
      <c r="AS25" s="42">
        <v>19.891000000000002</v>
      </c>
      <c r="AT25" s="42">
        <v>20.787000000000003</v>
      </c>
      <c r="AU25" s="42">
        <v>21.678000000000001</v>
      </c>
      <c r="AV25" s="42">
        <v>22.565000000000001</v>
      </c>
      <c r="AW25" s="42">
        <v>23.447000000000003</v>
      </c>
      <c r="AX25" s="42">
        <v>24.325000000000003</v>
      </c>
      <c r="AY25" s="42">
        <v>25.199000000000002</v>
      </c>
      <c r="AZ25" s="42">
        <v>26.068000000000001</v>
      </c>
      <c r="BA25" s="42">
        <v>26.933</v>
      </c>
      <c r="BB25" s="42">
        <v>27.793000000000003</v>
      </c>
      <c r="BC25" s="42">
        <v>28.649000000000001</v>
      </c>
      <c r="BD25" s="42">
        <v>29.501000000000001</v>
      </c>
      <c r="BE25" s="42">
        <v>30.348000000000003</v>
      </c>
      <c r="BF25" s="42">
        <v>31.191000000000003</v>
      </c>
      <c r="BG25" s="42">
        <v>32.03</v>
      </c>
      <c r="BH25" s="42">
        <v>32.863999999999997</v>
      </c>
      <c r="BI25" s="42">
        <v>33.693999999999996</v>
      </c>
      <c r="BJ25" s="42">
        <v>34.519999999999996</v>
      </c>
      <c r="BK25" s="42">
        <v>35.341999999999999</v>
      </c>
      <c r="BL25" s="42">
        <v>36.158999999999999</v>
      </c>
      <c r="BM25" s="42">
        <v>36.971999999999994</v>
      </c>
      <c r="BN25" s="42">
        <v>37.780999999999999</v>
      </c>
      <c r="BO25" s="42">
        <v>38.585999999999999</v>
      </c>
      <c r="BP25" s="42">
        <v>39.387</v>
      </c>
      <c r="BQ25" s="42">
        <v>40.183</v>
      </c>
      <c r="BR25" s="42">
        <v>40.974999999999994</v>
      </c>
      <c r="BS25" s="42">
        <v>41.762999999999998</v>
      </c>
      <c r="BT25" s="42">
        <v>42.546999999999997</v>
      </c>
      <c r="BU25" s="42">
        <v>43.326999999999998</v>
      </c>
      <c r="BV25" s="42">
        <v>44.101999999999997</v>
      </c>
      <c r="BW25" s="42">
        <v>44.872999999999998</v>
      </c>
      <c r="BX25" s="42">
        <v>45.64</v>
      </c>
      <c r="BY25" s="42">
        <v>46.402000000000001</v>
      </c>
      <c r="BZ25" s="42">
        <v>47.16</v>
      </c>
      <c r="CA25" s="42">
        <v>47.913999999999994</v>
      </c>
      <c r="CB25" s="42">
        <v>48.663999999999994</v>
      </c>
      <c r="CC25" s="42">
        <v>49.408999999999999</v>
      </c>
      <c r="CD25" s="42">
        <v>50.149000000000001</v>
      </c>
      <c r="CE25" s="42">
        <v>50.884999999999998</v>
      </c>
      <c r="CF25" s="42">
        <v>51.616</v>
      </c>
      <c r="CG25" s="42">
        <v>52.342999999999996</v>
      </c>
      <c r="CH25" s="42">
        <v>53.064</v>
      </c>
      <c r="CI25" s="42">
        <v>53.78</v>
      </c>
      <c r="CJ25" s="42">
        <v>54.488999999999997</v>
      </c>
      <c r="CK25" s="42">
        <v>55.190999999999995</v>
      </c>
      <c r="CL25" s="42">
        <v>55.884999999999998</v>
      </c>
      <c r="CM25" s="42">
        <v>56.57</v>
      </c>
      <c r="CN25" s="42" t="s">
        <v>410</v>
      </c>
      <c r="CO25" s="42" t="s">
        <v>410</v>
      </c>
      <c r="CP25" s="42" t="s">
        <v>410</v>
      </c>
      <c r="CQ25" s="42" t="s">
        <v>410</v>
      </c>
      <c r="CR25" s="42" t="s">
        <v>410</v>
      </c>
      <c r="CS25" s="42" t="s">
        <v>410</v>
      </c>
      <c r="CT25" s="42" t="s">
        <v>410</v>
      </c>
      <c r="CU25" s="42" t="s">
        <v>410</v>
      </c>
      <c r="CV25" s="42" t="s">
        <v>410</v>
      </c>
      <c r="CW25" s="42" t="s">
        <v>410</v>
      </c>
      <c r="CX25" s="42" t="s">
        <v>410</v>
      </c>
      <c r="CY25" s="42" t="s">
        <v>410</v>
      </c>
      <c r="CZ25" s="42" t="s">
        <v>410</v>
      </c>
      <c r="DA25" s="42" t="s">
        <v>410</v>
      </c>
      <c r="DB25" s="41"/>
      <c r="DC25" s="41"/>
      <c r="DD25" s="41"/>
    </row>
    <row r="26" spans="1:108"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3.9510000000000001</v>
      </c>
      <c r="AD26" s="42">
        <v>4.9270000000000005</v>
      </c>
      <c r="AE26" s="42">
        <v>5.8980000000000006</v>
      </c>
      <c r="AF26" s="42">
        <v>6.8640000000000008</v>
      </c>
      <c r="AG26" s="42">
        <v>7.8250000000000002</v>
      </c>
      <c r="AH26" s="42">
        <v>8.7809999999999988</v>
      </c>
      <c r="AI26" s="42">
        <v>9.7329999999999988</v>
      </c>
      <c r="AJ26" s="42">
        <v>10.68</v>
      </c>
      <c r="AK26" s="42">
        <v>11.622</v>
      </c>
      <c r="AL26" s="42">
        <v>12.558999999999999</v>
      </c>
      <c r="AM26" s="42">
        <v>13.491999999999999</v>
      </c>
      <c r="AN26" s="42">
        <v>14.42</v>
      </c>
      <c r="AO26" s="42">
        <v>15.343</v>
      </c>
      <c r="AP26" s="42">
        <v>16.262</v>
      </c>
      <c r="AQ26" s="42">
        <v>17.176000000000002</v>
      </c>
      <c r="AR26" s="42">
        <v>18.086000000000002</v>
      </c>
      <c r="AS26" s="42">
        <v>18.991</v>
      </c>
      <c r="AT26" s="42">
        <v>19.891000000000002</v>
      </c>
      <c r="AU26" s="42">
        <v>20.787000000000003</v>
      </c>
      <c r="AV26" s="42">
        <v>21.678000000000001</v>
      </c>
      <c r="AW26" s="42">
        <v>22.565000000000001</v>
      </c>
      <c r="AX26" s="42">
        <v>23.447000000000003</v>
      </c>
      <c r="AY26" s="42">
        <v>24.325000000000003</v>
      </c>
      <c r="AZ26" s="42">
        <v>25.198</v>
      </c>
      <c r="BA26" s="42">
        <v>26.067</v>
      </c>
      <c r="BB26" s="42">
        <v>26.932000000000002</v>
      </c>
      <c r="BC26" s="42">
        <v>27.792000000000002</v>
      </c>
      <c r="BD26" s="42">
        <v>28.648</v>
      </c>
      <c r="BE26" s="42">
        <v>29.499000000000002</v>
      </c>
      <c r="BF26" s="42">
        <v>30.346</v>
      </c>
      <c r="BG26" s="42">
        <v>31.189</v>
      </c>
      <c r="BH26" s="42">
        <v>32.027999999999999</v>
      </c>
      <c r="BI26" s="42">
        <v>32.861999999999995</v>
      </c>
      <c r="BJ26" s="42">
        <v>33.692</v>
      </c>
      <c r="BK26" s="42">
        <v>34.518000000000001</v>
      </c>
      <c r="BL26" s="42">
        <v>35.338999999999999</v>
      </c>
      <c r="BM26" s="42">
        <v>36.155999999999999</v>
      </c>
      <c r="BN26" s="42">
        <v>36.969000000000001</v>
      </c>
      <c r="BO26" s="42">
        <v>37.777999999999999</v>
      </c>
      <c r="BP26" s="42">
        <v>38.582999999999998</v>
      </c>
      <c r="BQ26" s="42">
        <v>39.382999999999996</v>
      </c>
      <c r="BR26" s="42">
        <v>40.178999999999995</v>
      </c>
      <c r="BS26" s="42">
        <v>40.970999999999997</v>
      </c>
      <c r="BT26" s="42">
        <v>41.759</v>
      </c>
      <c r="BU26" s="42">
        <v>42.542999999999999</v>
      </c>
      <c r="BV26" s="42">
        <v>43.321999999999996</v>
      </c>
      <c r="BW26" s="42">
        <v>44.096999999999994</v>
      </c>
      <c r="BX26" s="42">
        <v>44.867999999999995</v>
      </c>
      <c r="BY26" s="42">
        <v>45.634</v>
      </c>
      <c r="BZ26" s="42">
        <v>46.396000000000001</v>
      </c>
      <c r="CA26" s="42">
        <v>47.153999999999996</v>
      </c>
      <c r="CB26" s="42">
        <v>47.906999999999996</v>
      </c>
      <c r="CC26" s="42">
        <v>48.655999999999999</v>
      </c>
      <c r="CD26" s="42">
        <v>49.4</v>
      </c>
      <c r="CE26" s="42">
        <v>50.14</v>
      </c>
      <c r="CF26" s="42">
        <v>50.875</v>
      </c>
      <c r="CG26" s="42">
        <v>51.604999999999997</v>
      </c>
      <c r="CH26" s="42">
        <v>52.33</v>
      </c>
      <c r="CI26" s="42">
        <v>53.048999999999999</v>
      </c>
      <c r="CJ26" s="42">
        <v>53.762</v>
      </c>
      <c r="CK26" s="42">
        <v>54.466999999999999</v>
      </c>
      <c r="CL26" s="42">
        <v>55.163999999999994</v>
      </c>
      <c r="CM26" s="42">
        <v>55.851999999999997</v>
      </c>
      <c r="CN26" s="42" t="s">
        <v>410</v>
      </c>
      <c r="CO26" s="42" t="s">
        <v>410</v>
      </c>
      <c r="CP26" s="42" t="s">
        <v>410</v>
      </c>
      <c r="CQ26" s="42" t="s">
        <v>410</v>
      </c>
      <c r="CR26" s="42" t="s">
        <v>410</v>
      </c>
      <c r="CS26" s="42" t="s">
        <v>410</v>
      </c>
      <c r="CT26" s="42" t="s">
        <v>410</v>
      </c>
      <c r="CU26" s="42" t="s">
        <v>410</v>
      </c>
      <c r="CV26" s="42" t="s">
        <v>410</v>
      </c>
      <c r="CW26" s="42" t="s">
        <v>410</v>
      </c>
      <c r="CX26" s="42" t="s">
        <v>410</v>
      </c>
      <c r="CY26" s="42" t="s">
        <v>410</v>
      </c>
      <c r="CZ26" s="42" t="s">
        <v>410</v>
      </c>
      <c r="DA26" s="42" t="s">
        <v>410</v>
      </c>
      <c r="DB26" s="41"/>
      <c r="DC26" s="41"/>
      <c r="DD26" s="41"/>
    </row>
    <row r="27" spans="1:108"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3.9510000000000001</v>
      </c>
      <c r="AE27" s="42">
        <v>4.9270000000000005</v>
      </c>
      <c r="AF27" s="42">
        <v>5.8980000000000006</v>
      </c>
      <c r="AG27" s="42">
        <v>6.8640000000000008</v>
      </c>
      <c r="AH27" s="42">
        <v>7.8250000000000002</v>
      </c>
      <c r="AI27" s="42">
        <v>8.7809999999999988</v>
      </c>
      <c r="AJ27" s="42">
        <v>9.7329999999999988</v>
      </c>
      <c r="AK27" s="42">
        <v>10.68</v>
      </c>
      <c r="AL27" s="42">
        <v>11.622</v>
      </c>
      <c r="AM27" s="42">
        <v>12.558999999999999</v>
      </c>
      <c r="AN27" s="42">
        <v>13.491999999999999</v>
      </c>
      <c r="AO27" s="42">
        <v>14.42</v>
      </c>
      <c r="AP27" s="42">
        <v>15.343</v>
      </c>
      <c r="AQ27" s="42">
        <v>16.262</v>
      </c>
      <c r="AR27" s="42">
        <v>17.176000000000002</v>
      </c>
      <c r="AS27" s="42">
        <v>18.085000000000001</v>
      </c>
      <c r="AT27" s="42">
        <v>18.990000000000002</v>
      </c>
      <c r="AU27" s="42">
        <v>19.89</v>
      </c>
      <c r="AV27" s="42">
        <v>20.786000000000001</v>
      </c>
      <c r="AW27" s="42">
        <v>21.677</v>
      </c>
      <c r="AX27" s="42">
        <v>22.564</v>
      </c>
      <c r="AY27" s="42">
        <v>23.446000000000002</v>
      </c>
      <c r="AZ27" s="42">
        <v>24.324000000000002</v>
      </c>
      <c r="BA27" s="42">
        <v>25.197000000000003</v>
      </c>
      <c r="BB27" s="42">
        <v>26.066000000000003</v>
      </c>
      <c r="BC27" s="42">
        <v>26.93</v>
      </c>
      <c r="BD27" s="42">
        <v>27.790000000000003</v>
      </c>
      <c r="BE27" s="42">
        <v>28.646000000000001</v>
      </c>
      <c r="BF27" s="42">
        <v>29.497</v>
      </c>
      <c r="BG27" s="42">
        <v>30.344000000000001</v>
      </c>
      <c r="BH27" s="42">
        <v>31.187000000000001</v>
      </c>
      <c r="BI27" s="42">
        <v>32.024999999999999</v>
      </c>
      <c r="BJ27" s="42">
        <v>32.858999999999995</v>
      </c>
      <c r="BK27" s="42">
        <v>33.689</v>
      </c>
      <c r="BL27" s="42">
        <v>34.513999999999996</v>
      </c>
      <c r="BM27" s="42">
        <v>35.335000000000001</v>
      </c>
      <c r="BN27" s="42">
        <v>36.152000000000001</v>
      </c>
      <c r="BO27" s="42">
        <v>36.964999999999996</v>
      </c>
      <c r="BP27" s="42">
        <v>37.774000000000001</v>
      </c>
      <c r="BQ27" s="42">
        <v>38.577999999999996</v>
      </c>
      <c r="BR27" s="42">
        <v>39.378</v>
      </c>
      <c r="BS27" s="42">
        <v>40.173999999999999</v>
      </c>
      <c r="BT27" s="42">
        <v>40.966000000000001</v>
      </c>
      <c r="BU27" s="42">
        <v>41.753</v>
      </c>
      <c r="BV27" s="42">
        <v>42.535999999999994</v>
      </c>
      <c r="BW27" s="42">
        <v>43.314999999999998</v>
      </c>
      <c r="BX27" s="42">
        <v>44.088999999999999</v>
      </c>
      <c r="BY27" s="42">
        <v>44.858999999999995</v>
      </c>
      <c r="BZ27" s="42">
        <v>45.625</v>
      </c>
      <c r="CA27" s="42">
        <v>46.385999999999996</v>
      </c>
      <c r="CB27" s="42">
        <v>47.143000000000001</v>
      </c>
      <c r="CC27" s="42">
        <v>47.894999999999996</v>
      </c>
      <c r="CD27" s="42">
        <v>48.643000000000001</v>
      </c>
      <c r="CE27" s="42">
        <v>49.385999999999996</v>
      </c>
      <c r="CF27" s="42">
        <v>50.123999999999995</v>
      </c>
      <c r="CG27" s="42">
        <v>50.857999999999997</v>
      </c>
      <c r="CH27" s="42">
        <v>51.585999999999999</v>
      </c>
      <c r="CI27" s="42">
        <v>52.308</v>
      </c>
      <c r="CJ27" s="42">
        <v>53.024000000000001</v>
      </c>
      <c r="CK27" s="42">
        <v>53.731999999999999</v>
      </c>
      <c r="CL27" s="42">
        <v>54.431999999999995</v>
      </c>
      <c r="CM27" s="42">
        <v>55.123999999999995</v>
      </c>
      <c r="CN27" s="42" t="s">
        <v>410</v>
      </c>
      <c r="CO27" s="42" t="s">
        <v>410</v>
      </c>
      <c r="CP27" s="42" t="s">
        <v>410</v>
      </c>
      <c r="CQ27" s="42" t="s">
        <v>410</v>
      </c>
      <c r="CR27" s="42" t="s">
        <v>410</v>
      </c>
      <c r="CS27" s="42" t="s">
        <v>410</v>
      </c>
      <c r="CT27" s="42" t="s">
        <v>410</v>
      </c>
      <c r="CU27" s="42" t="s">
        <v>410</v>
      </c>
      <c r="CV27" s="42" t="s">
        <v>410</v>
      </c>
      <c r="CW27" s="42" t="s">
        <v>410</v>
      </c>
      <c r="CX27" s="42" t="s">
        <v>410</v>
      </c>
      <c r="CY27" s="42" t="s">
        <v>410</v>
      </c>
      <c r="CZ27" s="42" t="s">
        <v>410</v>
      </c>
      <c r="DA27" s="42" t="s">
        <v>410</v>
      </c>
      <c r="DB27" s="41"/>
      <c r="DC27" s="41"/>
      <c r="DD27" s="41"/>
    </row>
    <row r="28" spans="1:108"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4.9260000000000002</v>
      </c>
      <c r="AG28" s="42">
        <v>5.8970000000000002</v>
      </c>
      <c r="AH28" s="42">
        <v>6.8630000000000004</v>
      </c>
      <c r="AI28" s="42">
        <v>7.8240000000000007</v>
      </c>
      <c r="AJ28" s="42">
        <v>8.7799999999999994</v>
      </c>
      <c r="AK28" s="42">
        <v>9.7319999999999993</v>
      </c>
      <c r="AL28" s="42">
        <v>10.679</v>
      </c>
      <c r="AM28" s="42">
        <v>11.620999999999999</v>
      </c>
      <c r="AN28" s="42">
        <v>12.558</v>
      </c>
      <c r="AO28" s="42">
        <v>13.491</v>
      </c>
      <c r="AP28" s="42">
        <v>14.418999999999999</v>
      </c>
      <c r="AQ28" s="42">
        <v>15.341999999999999</v>
      </c>
      <c r="AR28" s="42">
        <v>16.261000000000003</v>
      </c>
      <c r="AS28" s="42">
        <v>17.175000000000001</v>
      </c>
      <c r="AT28" s="42">
        <v>18.084</v>
      </c>
      <c r="AU28" s="42">
        <v>18.989000000000001</v>
      </c>
      <c r="AV28" s="42">
        <v>19.889000000000003</v>
      </c>
      <c r="AW28" s="42">
        <v>20.785</v>
      </c>
      <c r="AX28" s="42">
        <v>21.676000000000002</v>
      </c>
      <c r="AY28" s="42">
        <v>22.563000000000002</v>
      </c>
      <c r="AZ28" s="42">
        <v>23.445</v>
      </c>
      <c r="BA28" s="42">
        <v>24.323</v>
      </c>
      <c r="BB28" s="42">
        <v>25.196000000000002</v>
      </c>
      <c r="BC28" s="42">
        <v>26.065000000000001</v>
      </c>
      <c r="BD28" s="42">
        <v>26.929000000000002</v>
      </c>
      <c r="BE28" s="42">
        <v>27.789000000000001</v>
      </c>
      <c r="BF28" s="42">
        <v>28.645</v>
      </c>
      <c r="BG28" s="42">
        <v>29.496000000000002</v>
      </c>
      <c r="BH28" s="42">
        <v>30.343</v>
      </c>
      <c r="BI28" s="42">
        <v>31.186</v>
      </c>
      <c r="BJ28" s="42">
        <v>32.024000000000001</v>
      </c>
      <c r="BK28" s="42">
        <v>32.857999999999997</v>
      </c>
      <c r="BL28" s="42">
        <v>33.687999999999995</v>
      </c>
      <c r="BM28" s="42">
        <v>34.512999999999998</v>
      </c>
      <c r="BN28" s="42">
        <v>35.333999999999996</v>
      </c>
      <c r="BO28" s="42">
        <v>36.150999999999996</v>
      </c>
      <c r="BP28" s="42">
        <v>36.963999999999999</v>
      </c>
      <c r="BQ28" s="42">
        <v>37.771999999999998</v>
      </c>
      <c r="BR28" s="42">
        <v>38.576000000000001</v>
      </c>
      <c r="BS28" s="42">
        <v>39.375999999999998</v>
      </c>
      <c r="BT28" s="42">
        <v>40.171999999999997</v>
      </c>
      <c r="BU28" s="42">
        <v>40.963000000000001</v>
      </c>
      <c r="BV28" s="42">
        <v>41.75</v>
      </c>
      <c r="BW28" s="42">
        <v>42.532999999999994</v>
      </c>
      <c r="BX28" s="42">
        <v>43.311</v>
      </c>
      <c r="BY28" s="42">
        <v>44.085000000000001</v>
      </c>
      <c r="BZ28" s="42">
        <v>44.853999999999999</v>
      </c>
      <c r="CA28" s="42">
        <v>45.619</v>
      </c>
      <c r="CB28" s="42">
        <v>46.379999999999995</v>
      </c>
      <c r="CC28" s="42">
        <v>47.135999999999996</v>
      </c>
      <c r="CD28" s="42">
        <v>47.887</v>
      </c>
      <c r="CE28" s="42">
        <v>48.634</v>
      </c>
      <c r="CF28" s="42">
        <v>49.375999999999998</v>
      </c>
      <c r="CG28" s="42">
        <v>50.113</v>
      </c>
      <c r="CH28" s="42">
        <v>50.844999999999999</v>
      </c>
      <c r="CI28" s="42">
        <v>51.570999999999998</v>
      </c>
      <c r="CJ28" s="42">
        <v>52.29</v>
      </c>
      <c r="CK28" s="42">
        <v>53.001999999999995</v>
      </c>
      <c r="CL28" s="42">
        <v>53.705999999999996</v>
      </c>
      <c r="CM28" s="42">
        <v>54.400999999999996</v>
      </c>
      <c r="CN28" s="42" t="s">
        <v>410</v>
      </c>
      <c r="CO28" s="42" t="s">
        <v>410</v>
      </c>
      <c r="CP28" s="42" t="s">
        <v>410</v>
      </c>
      <c r="CQ28" s="42" t="s">
        <v>410</v>
      </c>
      <c r="CR28" s="42" t="s">
        <v>410</v>
      </c>
      <c r="CS28" s="42" t="s">
        <v>410</v>
      </c>
      <c r="CT28" s="42" t="s">
        <v>410</v>
      </c>
      <c r="CU28" s="42" t="s">
        <v>410</v>
      </c>
      <c r="CV28" s="42" t="s">
        <v>410</v>
      </c>
      <c r="CW28" s="42" t="s">
        <v>410</v>
      </c>
      <c r="CX28" s="42" t="s">
        <v>410</v>
      </c>
      <c r="CY28" s="42" t="s">
        <v>410</v>
      </c>
      <c r="CZ28" s="42" t="s">
        <v>410</v>
      </c>
      <c r="DA28" s="42" t="s">
        <v>410</v>
      </c>
      <c r="DB28" s="41"/>
      <c r="DC28" s="41"/>
      <c r="DD28" s="41"/>
    </row>
    <row r="29" spans="1:108"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4.9260000000000002</v>
      </c>
      <c r="AH29" s="42">
        <v>5.8970000000000002</v>
      </c>
      <c r="AI29" s="42">
        <v>6.8630000000000004</v>
      </c>
      <c r="AJ29" s="42">
        <v>7.8240000000000007</v>
      </c>
      <c r="AK29" s="42">
        <v>8.7799999999999994</v>
      </c>
      <c r="AL29" s="42">
        <v>9.7309999999999999</v>
      </c>
      <c r="AM29" s="42">
        <v>10.677999999999999</v>
      </c>
      <c r="AN29" s="42">
        <v>11.62</v>
      </c>
      <c r="AO29" s="42">
        <v>12.556999999999999</v>
      </c>
      <c r="AP29" s="42">
        <v>13.49</v>
      </c>
      <c r="AQ29" s="42">
        <v>14.417999999999999</v>
      </c>
      <c r="AR29" s="42">
        <v>15.340999999999999</v>
      </c>
      <c r="AS29" s="42">
        <v>16.260000000000002</v>
      </c>
      <c r="AT29" s="42">
        <v>17.173999999999999</v>
      </c>
      <c r="AU29" s="42">
        <v>18.083000000000002</v>
      </c>
      <c r="AV29" s="42">
        <v>18.988</v>
      </c>
      <c r="AW29" s="42">
        <v>19.888000000000002</v>
      </c>
      <c r="AX29" s="42">
        <v>20.784000000000002</v>
      </c>
      <c r="AY29" s="42">
        <v>21.675000000000001</v>
      </c>
      <c r="AZ29" s="42">
        <v>22.562000000000001</v>
      </c>
      <c r="BA29" s="42">
        <v>23.444000000000003</v>
      </c>
      <c r="BB29" s="42">
        <v>24.322000000000003</v>
      </c>
      <c r="BC29" s="42">
        <v>25.195</v>
      </c>
      <c r="BD29" s="42">
        <v>26.064</v>
      </c>
      <c r="BE29" s="42">
        <v>26.928000000000001</v>
      </c>
      <c r="BF29" s="42">
        <v>27.788</v>
      </c>
      <c r="BG29" s="42">
        <v>28.643000000000001</v>
      </c>
      <c r="BH29" s="42">
        <v>29.494</v>
      </c>
      <c r="BI29" s="42">
        <v>30.341000000000001</v>
      </c>
      <c r="BJ29" s="42">
        <v>31.183</v>
      </c>
      <c r="BK29" s="42">
        <v>32.021000000000001</v>
      </c>
      <c r="BL29" s="42">
        <v>32.854999999999997</v>
      </c>
      <c r="BM29" s="42">
        <v>33.683999999999997</v>
      </c>
      <c r="BN29" s="42">
        <v>34.509</v>
      </c>
      <c r="BO29" s="42">
        <v>35.33</v>
      </c>
      <c r="BP29" s="42">
        <v>36.146999999999998</v>
      </c>
      <c r="BQ29" s="42">
        <v>36.958999999999996</v>
      </c>
      <c r="BR29" s="42">
        <v>37.766999999999996</v>
      </c>
      <c r="BS29" s="42">
        <v>38.570999999999998</v>
      </c>
      <c r="BT29" s="42">
        <v>39.370999999999995</v>
      </c>
      <c r="BU29" s="42">
        <v>40.165999999999997</v>
      </c>
      <c r="BV29" s="42">
        <v>40.957000000000001</v>
      </c>
      <c r="BW29" s="42">
        <v>41.742999999999995</v>
      </c>
      <c r="BX29" s="42">
        <v>42.524999999999999</v>
      </c>
      <c r="BY29" s="42">
        <v>43.302999999999997</v>
      </c>
      <c r="BZ29" s="42">
        <v>44.076000000000001</v>
      </c>
      <c r="CA29" s="42">
        <v>44.844999999999999</v>
      </c>
      <c r="CB29" s="42">
        <v>45.608999999999995</v>
      </c>
      <c r="CC29" s="42">
        <v>46.369</v>
      </c>
      <c r="CD29" s="42">
        <v>47.123999999999995</v>
      </c>
      <c r="CE29" s="42">
        <v>47.873999999999995</v>
      </c>
      <c r="CF29" s="42">
        <v>48.62</v>
      </c>
      <c r="CG29" s="42">
        <v>49.360999999999997</v>
      </c>
      <c r="CH29" s="42">
        <v>50.095999999999997</v>
      </c>
      <c r="CI29" s="42">
        <v>50.824999999999996</v>
      </c>
      <c r="CJ29" s="42">
        <v>51.546999999999997</v>
      </c>
      <c r="CK29" s="42">
        <v>52.262</v>
      </c>
      <c r="CL29" s="42">
        <v>52.969000000000001</v>
      </c>
      <c r="CM29" s="42">
        <v>53.666999999999994</v>
      </c>
      <c r="CN29" s="42" t="s">
        <v>410</v>
      </c>
      <c r="CO29" s="42" t="s">
        <v>410</v>
      </c>
      <c r="CP29" s="42" t="s">
        <v>410</v>
      </c>
      <c r="CQ29" s="42" t="s">
        <v>410</v>
      </c>
      <c r="CR29" s="42" t="s">
        <v>410</v>
      </c>
      <c r="CS29" s="42" t="s">
        <v>410</v>
      </c>
      <c r="CT29" s="42" t="s">
        <v>410</v>
      </c>
      <c r="CU29" s="42" t="s">
        <v>410</v>
      </c>
      <c r="CV29" s="42" t="s">
        <v>410</v>
      </c>
      <c r="CW29" s="42" t="s">
        <v>410</v>
      </c>
      <c r="CX29" s="42" t="s">
        <v>410</v>
      </c>
      <c r="CY29" s="42" t="s">
        <v>410</v>
      </c>
      <c r="CZ29" s="42" t="s">
        <v>410</v>
      </c>
      <c r="DA29" s="42" t="s">
        <v>410</v>
      </c>
      <c r="DB29" s="41"/>
      <c r="DC29" s="41"/>
      <c r="DD29" s="41"/>
    </row>
    <row r="30" spans="1:108"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4.9260000000000002</v>
      </c>
      <c r="AI30" s="42">
        <v>5.8970000000000002</v>
      </c>
      <c r="AJ30" s="42">
        <v>6.8630000000000004</v>
      </c>
      <c r="AK30" s="42">
        <v>7.8240000000000007</v>
      </c>
      <c r="AL30" s="42">
        <v>8.7799999999999994</v>
      </c>
      <c r="AM30" s="42">
        <v>9.7309999999999999</v>
      </c>
      <c r="AN30" s="42">
        <v>10.677999999999999</v>
      </c>
      <c r="AO30" s="42">
        <v>11.62</v>
      </c>
      <c r="AP30" s="42">
        <v>12.556999999999999</v>
      </c>
      <c r="AQ30" s="42">
        <v>13.488999999999999</v>
      </c>
      <c r="AR30" s="42">
        <v>14.417</v>
      </c>
      <c r="AS30" s="42">
        <v>15.34</v>
      </c>
      <c r="AT30" s="42">
        <v>16.259</v>
      </c>
      <c r="AU30" s="42">
        <v>17.173000000000002</v>
      </c>
      <c r="AV30" s="42">
        <v>18.082000000000001</v>
      </c>
      <c r="AW30" s="42">
        <v>18.987000000000002</v>
      </c>
      <c r="AX30" s="42">
        <v>19.887</v>
      </c>
      <c r="AY30" s="42">
        <v>20.782</v>
      </c>
      <c r="AZ30" s="42">
        <v>21.673000000000002</v>
      </c>
      <c r="BA30" s="42">
        <v>22.559000000000001</v>
      </c>
      <c r="BB30" s="42">
        <v>23.441000000000003</v>
      </c>
      <c r="BC30" s="42">
        <v>24.318000000000001</v>
      </c>
      <c r="BD30" s="42">
        <v>25.191000000000003</v>
      </c>
      <c r="BE30" s="42">
        <v>26.060000000000002</v>
      </c>
      <c r="BF30" s="42">
        <v>26.923999999999999</v>
      </c>
      <c r="BG30" s="42">
        <v>27.784000000000002</v>
      </c>
      <c r="BH30" s="42">
        <v>28.639000000000003</v>
      </c>
      <c r="BI30" s="42">
        <v>29.490000000000002</v>
      </c>
      <c r="BJ30" s="42">
        <v>30.336000000000002</v>
      </c>
      <c r="BK30" s="42">
        <v>31.178000000000001</v>
      </c>
      <c r="BL30" s="42">
        <v>32.015999999999998</v>
      </c>
      <c r="BM30" s="42">
        <v>32.849999999999994</v>
      </c>
      <c r="BN30" s="42">
        <v>33.678999999999995</v>
      </c>
      <c r="BO30" s="42">
        <v>34.503999999999998</v>
      </c>
      <c r="BP30" s="42">
        <v>35.324999999999996</v>
      </c>
      <c r="BQ30" s="42">
        <v>36.140999999999998</v>
      </c>
      <c r="BR30" s="42">
        <v>36.952999999999996</v>
      </c>
      <c r="BS30" s="42">
        <v>37.760999999999996</v>
      </c>
      <c r="BT30" s="42">
        <v>38.564</v>
      </c>
      <c r="BU30" s="42">
        <v>39.363</v>
      </c>
      <c r="BV30" s="42">
        <v>40.157999999999994</v>
      </c>
      <c r="BW30" s="42">
        <v>40.948</v>
      </c>
      <c r="BX30" s="42">
        <v>41.733999999999995</v>
      </c>
      <c r="BY30" s="42">
        <v>42.515000000000001</v>
      </c>
      <c r="BZ30" s="42">
        <v>43.291999999999994</v>
      </c>
      <c r="CA30" s="42">
        <v>44.064999999999998</v>
      </c>
      <c r="CB30" s="42">
        <v>44.832999999999998</v>
      </c>
      <c r="CC30" s="42">
        <v>45.595999999999997</v>
      </c>
      <c r="CD30" s="42">
        <v>46.353999999999999</v>
      </c>
      <c r="CE30" s="42">
        <v>47.107999999999997</v>
      </c>
      <c r="CF30" s="42">
        <v>47.856999999999999</v>
      </c>
      <c r="CG30" s="42">
        <v>48.600999999999999</v>
      </c>
      <c r="CH30" s="42">
        <v>49.339999999999996</v>
      </c>
      <c r="CI30" s="42">
        <v>50.073</v>
      </c>
      <c r="CJ30" s="42">
        <v>50.798999999999999</v>
      </c>
      <c r="CK30" s="42">
        <v>51.516999999999996</v>
      </c>
      <c r="CL30" s="42">
        <v>52.226999999999997</v>
      </c>
      <c r="CM30" s="42">
        <v>52.927999999999997</v>
      </c>
      <c r="CN30" s="42" t="s">
        <v>410</v>
      </c>
      <c r="CO30" s="42" t="s">
        <v>410</v>
      </c>
      <c r="CP30" s="42" t="s">
        <v>410</v>
      </c>
      <c r="CQ30" s="42" t="s">
        <v>410</v>
      </c>
      <c r="CR30" s="42" t="s">
        <v>410</v>
      </c>
      <c r="CS30" s="42" t="s">
        <v>410</v>
      </c>
      <c r="CT30" s="42" t="s">
        <v>410</v>
      </c>
      <c r="CU30" s="42" t="s">
        <v>410</v>
      </c>
      <c r="CV30" s="42" t="s">
        <v>410</v>
      </c>
      <c r="CW30" s="42" t="s">
        <v>410</v>
      </c>
      <c r="CX30" s="42" t="s">
        <v>410</v>
      </c>
      <c r="CY30" s="42" t="s">
        <v>410</v>
      </c>
      <c r="CZ30" s="42" t="s">
        <v>410</v>
      </c>
      <c r="DA30" s="42" t="s">
        <v>410</v>
      </c>
      <c r="DB30" s="41"/>
      <c r="DC30" s="41"/>
      <c r="DD30" s="41"/>
    </row>
    <row r="31" spans="1:108"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4.9260000000000002</v>
      </c>
      <c r="AJ31" s="42">
        <v>5.8970000000000002</v>
      </c>
      <c r="AK31" s="42">
        <v>6.8630000000000004</v>
      </c>
      <c r="AL31" s="42">
        <v>7.8240000000000007</v>
      </c>
      <c r="AM31" s="42">
        <v>8.7799999999999994</v>
      </c>
      <c r="AN31" s="42">
        <v>9.7309999999999999</v>
      </c>
      <c r="AO31" s="42">
        <v>10.677999999999999</v>
      </c>
      <c r="AP31" s="42">
        <v>11.62</v>
      </c>
      <c r="AQ31" s="42">
        <v>12.556999999999999</v>
      </c>
      <c r="AR31" s="42">
        <v>13.488999999999999</v>
      </c>
      <c r="AS31" s="42">
        <v>14.417</v>
      </c>
      <c r="AT31" s="42">
        <v>15.34</v>
      </c>
      <c r="AU31" s="42">
        <v>16.258000000000003</v>
      </c>
      <c r="AV31" s="42">
        <v>17.172000000000001</v>
      </c>
      <c r="AW31" s="42">
        <v>18.081</v>
      </c>
      <c r="AX31" s="42">
        <v>18.986000000000001</v>
      </c>
      <c r="AY31" s="42">
        <v>19.886000000000003</v>
      </c>
      <c r="AZ31" s="42">
        <v>20.781000000000002</v>
      </c>
      <c r="BA31" s="42">
        <v>21.672000000000001</v>
      </c>
      <c r="BB31" s="42">
        <v>22.558</v>
      </c>
      <c r="BC31" s="42">
        <v>23.44</v>
      </c>
      <c r="BD31" s="42">
        <v>24.317</v>
      </c>
      <c r="BE31" s="42">
        <v>25.19</v>
      </c>
      <c r="BF31" s="42">
        <v>26.058</v>
      </c>
      <c r="BG31" s="42">
        <v>26.922000000000001</v>
      </c>
      <c r="BH31" s="42">
        <v>27.782</v>
      </c>
      <c r="BI31" s="42">
        <v>28.637</v>
      </c>
      <c r="BJ31" s="42">
        <v>29.488</v>
      </c>
      <c r="BK31" s="42">
        <v>30.334</v>
      </c>
      <c r="BL31" s="42">
        <v>31.176000000000002</v>
      </c>
      <c r="BM31" s="42">
        <v>32.013999999999996</v>
      </c>
      <c r="BN31" s="42">
        <v>32.846999999999994</v>
      </c>
      <c r="BO31" s="42">
        <v>33.675999999999995</v>
      </c>
      <c r="BP31" s="42">
        <v>34.500999999999998</v>
      </c>
      <c r="BQ31" s="42">
        <v>35.320999999999998</v>
      </c>
      <c r="BR31" s="42">
        <v>36.137</v>
      </c>
      <c r="BS31" s="42">
        <v>36.948999999999998</v>
      </c>
      <c r="BT31" s="42">
        <v>37.756</v>
      </c>
      <c r="BU31" s="42">
        <v>38.558999999999997</v>
      </c>
      <c r="BV31" s="42">
        <v>39.357999999999997</v>
      </c>
      <c r="BW31" s="42">
        <v>40.152000000000001</v>
      </c>
      <c r="BX31" s="42">
        <v>40.942</v>
      </c>
      <c r="BY31" s="42">
        <v>41.726999999999997</v>
      </c>
      <c r="BZ31" s="42">
        <v>42.507999999999996</v>
      </c>
      <c r="CA31" s="42">
        <v>43.283999999999999</v>
      </c>
      <c r="CB31" s="42">
        <v>44.055999999999997</v>
      </c>
      <c r="CC31" s="42">
        <v>44.823</v>
      </c>
      <c r="CD31" s="42">
        <v>45.585000000000001</v>
      </c>
      <c r="CE31" s="42">
        <v>46.341999999999999</v>
      </c>
      <c r="CF31" s="42">
        <v>47.094999999999999</v>
      </c>
      <c r="CG31" s="42">
        <v>47.842999999999996</v>
      </c>
      <c r="CH31" s="42">
        <v>48.585000000000001</v>
      </c>
      <c r="CI31" s="42">
        <v>49.320999999999998</v>
      </c>
      <c r="CJ31" s="42">
        <v>50.05</v>
      </c>
      <c r="CK31" s="42">
        <v>50.771000000000001</v>
      </c>
      <c r="CL31" s="42">
        <v>51.483999999999995</v>
      </c>
      <c r="CM31" s="42">
        <v>52.187999999999995</v>
      </c>
      <c r="CN31" s="42" t="s">
        <v>410</v>
      </c>
      <c r="CO31" s="42" t="s">
        <v>410</v>
      </c>
      <c r="CP31" s="42" t="s">
        <v>410</v>
      </c>
      <c r="CQ31" s="42" t="s">
        <v>410</v>
      </c>
      <c r="CR31" s="42" t="s">
        <v>410</v>
      </c>
      <c r="CS31" s="42" t="s">
        <v>410</v>
      </c>
      <c r="CT31" s="42" t="s">
        <v>410</v>
      </c>
      <c r="CU31" s="42" t="s">
        <v>410</v>
      </c>
      <c r="CV31" s="42" t="s">
        <v>410</v>
      </c>
      <c r="CW31" s="42" t="s">
        <v>410</v>
      </c>
      <c r="CX31" s="42" t="s">
        <v>410</v>
      </c>
      <c r="CY31" s="42" t="s">
        <v>410</v>
      </c>
      <c r="CZ31" s="42" t="s">
        <v>410</v>
      </c>
      <c r="DA31" s="42" t="s">
        <v>410</v>
      </c>
      <c r="DB31" s="41"/>
      <c r="DC31" s="41"/>
      <c r="DD31" s="41"/>
    </row>
    <row r="32" spans="1:108"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4.9260000000000002</v>
      </c>
      <c r="AK32" s="42">
        <v>5.8970000000000002</v>
      </c>
      <c r="AL32" s="42">
        <v>6.8630000000000004</v>
      </c>
      <c r="AM32" s="42">
        <v>7.8240000000000007</v>
      </c>
      <c r="AN32" s="42">
        <v>8.7799999999999994</v>
      </c>
      <c r="AO32" s="42">
        <v>9.7309999999999999</v>
      </c>
      <c r="AP32" s="42">
        <v>10.677999999999999</v>
      </c>
      <c r="AQ32" s="42">
        <v>11.62</v>
      </c>
      <c r="AR32" s="42">
        <v>12.556999999999999</v>
      </c>
      <c r="AS32" s="42">
        <v>13.488999999999999</v>
      </c>
      <c r="AT32" s="42">
        <v>14.417</v>
      </c>
      <c r="AU32" s="42">
        <v>15.34</v>
      </c>
      <c r="AV32" s="42">
        <v>16.258000000000003</v>
      </c>
      <c r="AW32" s="42">
        <v>17.172000000000001</v>
      </c>
      <c r="AX32" s="42">
        <v>18.081</v>
      </c>
      <c r="AY32" s="42">
        <v>18.985000000000003</v>
      </c>
      <c r="AZ32" s="42">
        <v>19.885000000000002</v>
      </c>
      <c r="BA32" s="42">
        <v>20.78</v>
      </c>
      <c r="BB32" s="42">
        <v>21.671000000000003</v>
      </c>
      <c r="BC32" s="42">
        <v>22.557000000000002</v>
      </c>
      <c r="BD32" s="42">
        <v>23.439</v>
      </c>
      <c r="BE32" s="42">
        <v>24.316000000000003</v>
      </c>
      <c r="BF32" s="42">
        <v>25.189</v>
      </c>
      <c r="BG32" s="42">
        <v>26.057000000000002</v>
      </c>
      <c r="BH32" s="42">
        <v>26.921000000000003</v>
      </c>
      <c r="BI32" s="42">
        <v>27.78</v>
      </c>
      <c r="BJ32" s="42">
        <v>28.635000000000002</v>
      </c>
      <c r="BK32" s="42">
        <v>29.486000000000001</v>
      </c>
      <c r="BL32" s="42">
        <v>30.332000000000001</v>
      </c>
      <c r="BM32" s="42">
        <v>31.173999999999999</v>
      </c>
      <c r="BN32" s="42">
        <v>32.010999999999996</v>
      </c>
      <c r="BO32" s="42">
        <v>32.844000000000001</v>
      </c>
      <c r="BP32" s="42">
        <v>33.672999999999995</v>
      </c>
      <c r="BQ32" s="42">
        <v>34.497</v>
      </c>
      <c r="BR32" s="42">
        <v>35.317</v>
      </c>
      <c r="BS32" s="42">
        <v>36.132999999999996</v>
      </c>
      <c r="BT32" s="42">
        <v>36.943999999999996</v>
      </c>
      <c r="BU32" s="42">
        <v>37.750999999999998</v>
      </c>
      <c r="BV32" s="42">
        <v>38.553999999999995</v>
      </c>
      <c r="BW32" s="42">
        <v>39.351999999999997</v>
      </c>
      <c r="BX32" s="42">
        <v>40.146000000000001</v>
      </c>
      <c r="BY32" s="42">
        <v>40.934999999999995</v>
      </c>
      <c r="BZ32" s="42">
        <v>41.72</v>
      </c>
      <c r="CA32" s="42">
        <v>42.5</v>
      </c>
      <c r="CB32" s="42">
        <v>43.274999999999999</v>
      </c>
      <c r="CC32" s="42">
        <v>44.045999999999999</v>
      </c>
      <c r="CD32" s="42">
        <v>44.811999999999998</v>
      </c>
      <c r="CE32" s="42">
        <v>45.573</v>
      </c>
      <c r="CF32" s="42">
        <v>46.329000000000001</v>
      </c>
      <c r="CG32" s="42">
        <v>47.08</v>
      </c>
      <c r="CH32" s="42">
        <v>47.826000000000001</v>
      </c>
      <c r="CI32" s="42">
        <v>48.564999999999998</v>
      </c>
      <c r="CJ32" s="42">
        <v>49.296999999999997</v>
      </c>
      <c r="CK32" s="42">
        <v>50.021999999999998</v>
      </c>
      <c r="CL32" s="42">
        <v>50.738</v>
      </c>
      <c r="CM32" s="42">
        <v>51.445</v>
      </c>
      <c r="CN32" s="42" t="s">
        <v>410</v>
      </c>
      <c r="CO32" s="42" t="s">
        <v>410</v>
      </c>
      <c r="CP32" s="42" t="s">
        <v>410</v>
      </c>
      <c r="CQ32" s="42" t="s">
        <v>410</v>
      </c>
      <c r="CR32" s="42" t="s">
        <v>410</v>
      </c>
      <c r="CS32" s="42" t="s">
        <v>410</v>
      </c>
      <c r="CT32" s="42" t="s">
        <v>410</v>
      </c>
      <c r="CU32" s="42" t="s">
        <v>410</v>
      </c>
      <c r="CV32" s="42" t="s">
        <v>410</v>
      </c>
      <c r="CW32" s="42" t="s">
        <v>410</v>
      </c>
      <c r="CX32" s="42" t="s">
        <v>410</v>
      </c>
      <c r="CY32" s="42" t="s">
        <v>410</v>
      </c>
      <c r="CZ32" s="42" t="s">
        <v>410</v>
      </c>
      <c r="DA32" s="42" t="s">
        <v>410</v>
      </c>
      <c r="DB32" s="41"/>
      <c r="DC32" s="41"/>
      <c r="DD32" s="41"/>
    </row>
    <row r="33" spans="1:108"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5.8959999999999999</v>
      </c>
      <c r="AM33" s="42">
        <v>6.8620000000000001</v>
      </c>
      <c r="AN33" s="42">
        <v>7.8230000000000004</v>
      </c>
      <c r="AO33" s="42">
        <v>8.7789999999999999</v>
      </c>
      <c r="AP33" s="42">
        <v>9.7299999999999986</v>
      </c>
      <c r="AQ33" s="42">
        <v>10.677</v>
      </c>
      <c r="AR33" s="42">
        <v>11.619</v>
      </c>
      <c r="AS33" s="42">
        <v>12.555999999999999</v>
      </c>
      <c r="AT33" s="42">
        <v>13.488</v>
      </c>
      <c r="AU33" s="42">
        <v>14.415999999999999</v>
      </c>
      <c r="AV33" s="42">
        <v>15.338999999999999</v>
      </c>
      <c r="AW33" s="42">
        <v>16.257000000000001</v>
      </c>
      <c r="AX33" s="42">
        <v>17.171000000000003</v>
      </c>
      <c r="AY33" s="42">
        <v>18.080000000000002</v>
      </c>
      <c r="AZ33" s="42">
        <v>18.984000000000002</v>
      </c>
      <c r="BA33" s="42">
        <v>19.884</v>
      </c>
      <c r="BB33" s="42">
        <v>20.779</v>
      </c>
      <c r="BC33" s="42">
        <v>21.67</v>
      </c>
      <c r="BD33" s="42">
        <v>22.556000000000001</v>
      </c>
      <c r="BE33" s="42">
        <v>23.438000000000002</v>
      </c>
      <c r="BF33" s="42">
        <v>24.315000000000001</v>
      </c>
      <c r="BG33" s="42">
        <v>25.188000000000002</v>
      </c>
      <c r="BH33" s="42">
        <v>26.056000000000001</v>
      </c>
      <c r="BI33" s="42">
        <v>26.92</v>
      </c>
      <c r="BJ33" s="42">
        <v>27.779</v>
      </c>
      <c r="BK33" s="42">
        <v>28.634</v>
      </c>
      <c r="BL33" s="42">
        <v>29.484000000000002</v>
      </c>
      <c r="BM33" s="42">
        <v>30.330000000000002</v>
      </c>
      <c r="BN33" s="42">
        <v>31.172000000000001</v>
      </c>
      <c r="BO33" s="42">
        <v>32.009</v>
      </c>
      <c r="BP33" s="42">
        <v>32.841999999999999</v>
      </c>
      <c r="BQ33" s="42">
        <v>33.670999999999999</v>
      </c>
      <c r="BR33" s="42">
        <v>34.494999999999997</v>
      </c>
      <c r="BS33" s="42">
        <v>35.314999999999998</v>
      </c>
      <c r="BT33" s="42">
        <v>36.129999999999995</v>
      </c>
      <c r="BU33" s="42">
        <v>36.940999999999995</v>
      </c>
      <c r="BV33" s="42">
        <v>37.747999999999998</v>
      </c>
      <c r="BW33" s="42">
        <v>38.549999999999997</v>
      </c>
      <c r="BX33" s="42">
        <v>39.347999999999999</v>
      </c>
      <c r="BY33" s="42">
        <v>40.140999999999998</v>
      </c>
      <c r="BZ33" s="42">
        <v>40.928999999999995</v>
      </c>
      <c r="CA33" s="42">
        <v>41.713000000000001</v>
      </c>
      <c r="CB33" s="42">
        <v>42.491999999999997</v>
      </c>
      <c r="CC33" s="42">
        <v>43.265999999999998</v>
      </c>
      <c r="CD33" s="42">
        <v>44.034999999999997</v>
      </c>
      <c r="CE33" s="42">
        <v>44.8</v>
      </c>
      <c r="CF33" s="42">
        <v>45.559999999999995</v>
      </c>
      <c r="CG33" s="42">
        <v>46.314999999999998</v>
      </c>
      <c r="CH33" s="42">
        <v>47.064</v>
      </c>
      <c r="CI33" s="42">
        <v>47.806999999999995</v>
      </c>
      <c r="CJ33" s="42">
        <v>48.542999999999999</v>
      </c>
      <c r="CK33" s="42">
        <v>49.271000000000001</v>
      </c>
      <c r="CL33" s="42">
        <v>49.991</v>
      </c>
      <c r="CM33" s="42">
        <v>50.701000000000001</v>
      </c>
      <c r="CN33" s="42" t="s">
        <v>410</v>
      </c>
      <c r="CO33" s="42" t="s">
        <v>410</v>
      </c>
      <c r="CP33" s="42" t="s">
        <v>410</v>
      </c>
      <c r="CQ33" s="42" t="s">
        <v>410</v>
      </c>
      <c r="CR33" s="42" t="s">
        <v>410</v>
      </c>
      <c r="CS33" s="42" t="s">
        <v>410</v>
      </c>
      <c r="CT33" s="42" t="s">
        <v>410</v>
      </c>
      <c r="CU33" s="42" t="s">
        <v>410</v>
      </c>
      <c r="CV33" s="42" t="s">
        <v>410</v>
      </c>
      <c r="CW33" s="42" t="s">
        <v>410</v>
      </c>
      <c r="CX33" s="42" t="s">
        <v>410</v>
      </c>
      <c r="CY33" s="42" t="s">
        <v>410</v>
      </c>
      <c r="CZ33" s="42" t="s">
        <v>410</v>
      </c>
      <c r="DA33" s="42" t="s">
        <v>410</v>
      </c>
      <c r="DB33" s="41"/>
      <c r="DC33" s="41"/>
      <c r="DD33" s="41"/>
    </row>
    <row r="34" spans="1:108"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5.8959999999999999</v>
      </c>
      <c r="AN34" s="42">
        <v>6.8620000000000001</v>
      </c>
      <c r="AO34" s="42">
        <v>7.8230000000000004</v>
      </c>
      <c r="AP34" s="42">
        <v>8.7789999999999999</v>
      </c>
      <c r="AQ34" s="42">
        <v>9.7299999999999986</v>
      </c>
      <c r="AR34" s="42">
        <v>10.676</v>
      </c>
      <c r="AS34" s="42">
        <v>11.618</v>
      </c>
      <c r="AT34" s="42">
        <v>12.555</v>
      </c>
      <c r="AU34" s="42">
        <v>13.487</v>
      </c>
      <c r="AV34" s="42">
        <v>14.414999999999999</v>
      </c>
      <c r="AW34" s="42">
        <v>15.337999999999999</v>
      </c>
      <c r="AX34" s="42">
        <v>16.256</v>
      </c>
      <c r="AY34" s="42">
        <v>17.169</v>
      </c>
      <c r="AZ34" s="42">
        <v>18.078000000000003</v>
      </c>
      <c r="BA34" s="42">
        <v>18.982000000000003</v>
      </c>
      <c r="BB34" s="42">
        <v>19.882000000000001</v>
      </c>
      <c r="BC34" s="42">
        <v>20.777000000000001</v>
      </c>
      <c r="BD34" s="42">
        <v>21.667000000000002</v>
      </c>
      <c r="BE34" s="42">
        <v>22.553000000000001</v>
      </c>
      <c r="BF34" s="42">
        <v>23.434000000000001</v>
      </c>
      <c r="BG34" s="42">
        <v>24.311</v>
      </c>
      <c r="BH34" s="42">
        <v>25.183</v>
      </c>
      <c r="BI34" s="42">
        <v>26.051000000000002</v>
      </c>
      <c r="BJ34" s="42">
        <v>26.914000000000001</v>
      </c>
      <c r="BK34" s="42">
        <v>27.773</v>
      </c>
      <c r="BL34" s="42">
        <v>28.628</v>
      </c>
      <c r="BM34" s="42">
        <v>29.478000000000002</v>
      </c>
      <c r="BN34" s="42">
        <v>30.324000000000002</v>
      </c>
      <c r="BO34" s="42">
        <v>31.165000000000003</v>
      </c>
      <c r="BP34" s="42">
        <v>32.001999999999995</v>
      </c>
      <c r="BQ34" s="42">
        <v>32.835000000000001</v>
      </c>
      <c r="BR34" s="42">
        <v>33.662999999999997</v>
      </c>
      <c r="BS34" s="42">
        <v>34.486999999999995</v>
      </c>
      <c r="BT34" s="42">
        <v>35.305999999999997</v>
      </c>
      <c r="BU34" s="42">
        <v>36.120999999999995</v>
      </c>
      <c r="BV34" s="42">
        <v>36.931999999999995</v>
      </c>
      <c r="BW34" s="42">
        <v>37.738</v>
      </c>
      <c r="BX34" s="42">
        <v>38.538999999999994</v>
      </c>
      <c r="BY34" s="42">
        <v>39.335999999999999</v>
      </c>
      <c r="BZ34" s="42">
        <v>40.128</v>
      </c>
      <c r="CA34" s="42">
        <v>40.915999999999997</v>
      </c>
      <c r="CB34" s="42">
        <v>41.698999999999998</v>
      </c>
      <c r="CC34" s="42">
        <v>42.476999999999997</v>
      </c>
      <c r="CD34" s="42">
        <v>43.25</v>
      </c>
      <c r="CE34" s="42">
        <v>44.018000000000001</v>
      </c>
      <c r="CF34" s="42">
        <v>44.780999999999999</v>
      </c>
      <c r="CG34" s="42">
        <v>45.538999999999994</v>
      </c>
      <c r="CH34" s="42">
        <v>46.291999999999994</v>
      </c>
      <c r="CI34" s="42">
        <v>47.037999999999997</v>
      </c>
      <c r="CJ34" s="42">
        <v>47.777000000000001</v>
      </c>
      <c r="CK34" s="42">
        <v>48.507999999999996</v>
      </c>
      <c r="CL34" s="42">
        <v>49.230999999999995</v>
      </c>
      <c r="CM34" s="42">
        <v>49.943999999999996</v>
      </c>
      <c r="CN34" s="42" t="s">
        <v>410</v>
      </c>
      <c r="CO34" s="42" t="s">
        <v>410</v>
      </c>
      <c r="CP34" s="42" t="s">
        <v>410</v>
      </c>
      <c r="CQ34" s="42" t="s">
        <v>410</v>
      </c>
      <c r="CR34" s="42" t="s">
        <v>410</v>
      </c>
      <c r="CS34" s="42" t="s">
        <v>410</v>
      </c>
      <c r="CT34" s="42" t="s">
        <v>410</v>
      </c>
      <c r="CU34" s="42" t="s">
        <v>410</v>
      </c>
      <c r="CV34" s="42" t="s">
        <v>410</v>
      </c>
      <c r="CW34" s="42" t="s">
        <v>410</v>
      </c>
      <c r="CX34" s="42" t="s">
        <v>410</v>
      </c>
      <c r="CY34" s="42" t="s">
        <v>410</v>
      </c>
      <c r="CZ34" s="42" t="s">
        <v>410</v>
      </c>
      <c r="DA34" s="42" t="s">
        <v>410</v>
      </c>
      <c r="DB34" s="41"/>
      <c r="DC34" s="41"/>
      <c r="DD34" s="41"/>
    </row>
    <row r="35" spans="1:108"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5.8959999999999999</v>
      </c>
      <c r="AO35" s="42">
        <v>6.8620000000000001</v>
      </c>
      <c r="AP35" s="42">
        <v>7.8230000000000004</v>
      </c>
      <c r="AQ35" s="42">
        <v>8.7789999999999999</v>
      </c>
      <c r="AR35" s="42">
        <v>9.7299999999999986</v>
      </c>
      <c r="AS35" s="42">
        <v>10.676</v>
      </c>
      <c r="AT35" s="42">
        <v>11.618</v>
      </c>
      <c r="AU35" s="42">
        <v>12.555</v>
      </c>
      <c r="AV35" s="42">
        <v>13.487</v>
      </c>
      <c r="AW35" s="42">
        <v>14.414</v>
      </c>
      <c r="AX35" s="42">
        <v>15.337</v>
      </c>
      <c r="AY35" s="42">
        <v>16.255000000000003</v>
      </c>
      <c r="AZ35" s="42">
        <v>17.168000000000003</v>
      </c>
      <c r="BA35" s="42">
        <v>18.077000000000002</v>
      </c>
      <c r="BB35" s="42">
        <v>18.981000000000002</v>
      </c>
      <c r="BC35" s="42">
        <v>19.880000000000003</v>
      </c>
      <c r="BD35" s="42">
        <v>20.775000000000002</v>
      </c>
      <c r="BE35" s="42">
        <v>21.665000000000003</v>
      </c>
      <c r="BF35" s="42">
        <v>22.551000000000002</v>
      </c>
      <c r="BG35" s="42">
        <v>23.432000000000002</v>
      </c>
      <c r="BH35" s="42">
        <v>24.309000000000001</v>
      </c>
      <c r="BI35" s="42">
        <v>25.181000000000001</v>
      </c>
      <c r="BJ35" s="42">
        <v>26.048999999999999</v>
      </c>
      <c r="BK35" s="42">
        <v>26.912000000000003</v>
      </c>
      <c r="BL35" s="42">
        <v>27.771000000000001</v>
      </c>
      <c r="BM35" s="42">
        <v>28.625</v>
      </c>
      <c r="BN35" s="42">
        <v>29.475000000000001</v>
      </c>
      <c r="BO35" s="42">
        <v>30.321000000000002</v>
      </c>
      <c r="BP35" s="42">
        <v>31.162000000000003</v>
      </c>
      <c r="BQ35" s="42">
        <v>31.999000000000002</v>
      </c>
      <c r="BR35" s="42">
        <v>32.830999999999996</v>
      </c>
      <c r="BS35" s="42">
        <v>33.658999999999999</v>
      </c>
      <c r="BT35" s="42">
        <v>34.481999999999999</v>
      </c>
      <c r="BU35" s="42">
        <v>35.300999999999995</v>
      </c>
      <c r="BV35" s="42">
        <v>36.114999999999995</v>
      </c>
      <c r="BW35" s="42">
        <v>36.924999999999997</v>
      </c>
      <c r="BX35" s="42">
        <v>37.729999999999997</v>
      </c>
      <c r="BY35" s="42">
        <v>38.530999999999999</v>
      </c>
      <c r="BZ35" s="42">
        <v>39.326999999999998</v>
      </c>
      <c r="CA35" s="42">
        <v>40.119</v>
      </c>
      <c r="CB35" s="42">
        <v>40.905999999999999</v>
      </c>
      <c r="CC35" s="42">
        <v>41.687999999999995</v>
      </c>
      <c r="CD35" s="42">
        <v>42.464999999999996</v>
      </c>
      <c r="CE35" s="42">
        <v>43.236999999999995</v>
      </c>
      <c r="CF35" s="42">
        <v>44.003999999999998</v>
      </c>
      <c r="CG35" s="42">
        <v>44.765999999999998</v>
      </c>
      <c r="CH35" s="42">
        <v>45.521999999999998</v>
      </c>
      <c r="CI35" s="42">
        <v>46.271999999999998</v>
      </c>
      <c r="CJ35" s="42">
        <v>47.015000000000001</v>
      </c>
      <c r="CK35" s="42">
        <v>47.75</v>
      </c>
      <c r="CL35" s="42">
        <v>48.475999999999999</v>
      </c>
      <c r="CM35" s="42">
        <v>49.192</v>
      </c>
      <c r="CN35" s="42" t="s">
        <v>410</v>
      </c>
      <c r="CO35" s="42" t="s">
        <v>410</v>
      </c>
      <c r="CP35" s="42" t="s">
        <v>410</v>
      </c>
      <c r="CQ35" s="42" t="s">
        <v>410</v>
      </c>
      <c r="CR35" s="42" t="s">
        <v>410</v>
      </c>
      <c r="CS35" s="42" t="s">
        <v>410</v>
      </c>
      <c r="CT35" s="42" t="s">
        <v>410</v>
      </c>
      <c r="CU35" s="42" t="s">
        <v>410</v>
      </c>
      <c r="CV35" s="42" t="s">
        <v>410</v>
      </c>
      <c r="CW35" s="42" t="s">
        <v>410</v>
      </c>
      <c r="CX35" s="42" t="s">
        <v>410</v>
      </c>
      <c r="CY35" s="42" t="s">
        <v>410</v>
      </c>
      <c r="CZ35" s="42" t="s">
        <v>410</v>
      </c>
      <c r="DA35" s="42" t="s">
        <v>410</v>
      </c>
      <c r="DB35" s="41"/>
      <c r="DC35" s="41"/>
      <c r="DD35" s="41"/>
    </row>
    <row r="36" spans="1:108"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6.8610000000000007</v>
      </c>
      <c r="AQ36" s="42">
        <v>7.8220000000000001</v>
      </c>
      <c r="AR36" s="42">
        <v>8.7779999999999987</v>
      </c>
      <c r="AS36" s="42">
        <v>9.7289999999999992</v>
      </c>
      <c r="AT36" s="42">
        <v>10.674999999999999</v>
      </c>
      <c r="AU36" s="42">
        <v>11.616999999999999</v>
      </c>
      <c r="AV36" s="42">
        <v>12.554</v>
      </c>
      <c r="AW36" s="42">
        <v>13.485999999999999</v>
      </c>
      <c r="AX36" s="42">
        <v>14.413</v>
      </c>
      <c r="AY36" s="42">
        <v>15.336</v>
      </c>
      <c r="AZ36" s="42">
        <v>16.254000000000001</v>
      </c>
      <c r="BA36" s="42">
        <v>17.167000000000002</v>
      </c>
      <c r="BB36" s="42">
        <v>18.076000000000001</v>
      </c>
      <c r="BC36" s="42">
        <v>18.98</v>
      </c>
      <c r="BD36" s="42">
        <v>19.879000000000001</v>
      </c>
      <c r="BE36" s="42">
        <v>20.774000000000001</v>
      </c>
      <c r="BF36" s="42">
        <v>21.664000000000001</v>
      </c>
      <c r="BG36" s="42">
        <v>22.55</v>
      </c>
      <c r="BH36" s="42">
        <v>23.431000000000001</v>
      </c>
      <c r="BI36" s="42">
        <v>24.308</v>
      </c>
      <c r="BJ36" s="42">
        <v>25.18</v>
      </c>
      <c r="BK36" s="42">
        <v>26.048000000000002</v>
      </c>
      <c r="BL36" s="42">
        <v>26.911000000000001</v>
      </c>
      <c r="BM36" s="42">
        <v>27.77</v>
      </c>
      <c r="BN36" s="42">
        <v>28.624000000000002</v>
      </c>
      <c r="BO36" s="42">
        <v>29.474</v>
      </c>
      <c r="BP36" s="42">
        <v>30.319000000000003</v>
      </c>
      <c r="BQ36" s="42">
        <v>31.16</v>
      </c>
      <c r="BR36" s="42">
        <v>31.996000000000002</v>
      </c>
      <c r="BS36" s="42">
        <v>32.827999999999996</v>
      </c>
      <c r="BT36" s="42">
        <v>33.655999999999999</v>
      </c>
      <c r="BU36" s="42">
        <v>34.478999999999999</v>
      </c>
      <c r="BV36" s="42">
        <v>35.296999999999997</v>
      </c>
      <c r="BW36" s="42">
        <v>36.110999999999997</v>
      </c>
      <c r="BX36" s="42">
        <v>36.919999999999995</v>
      </c>
      <c r="BY36" s="42">
        <v>37.724999999999994</v>
      </c>
      <c r="BZ36" s="42">
        <v>38.524999999999999</v>
      </c>
      <c r="CA36" s="42">
        <v>39.32</v>
      </c>
      <c r="CB36" s="42">
        <v>40.110999999999997</v>
      </c>
      <c r="CC36" s="42">
        <v>40.896999999999998</v>
      </c>
      <c r="CD36" s="42">
        <v>41.677999999999997</v>
      </c>
      <c r="CE36" s="42">
        <v>42.454000000000001</v>
      </c>
      <c r="CF36" s="42">
        <v>43.224999999999994</v>
      </c>
      <c r="CG36" s="42">
        <v>43.989999999999995</v>
      </c>
      <c r="CH36" s="42">
        <v>44.75</v>
      </c>
      <c r="CI36" s="42">
        <v>45.503</v>
      </c>
      <c r="CJ36" s="42">
        <v>46.248999999999995</v>
      </c>
      <c r="CK36" s="42">
        <v>46.986999999999995</v>
      </c>
      <c r="CL36" s="42">
        <v>47.716000000000001</v>
      </c>
      <c r="CM36" s="42">
        <v>48.436</v>
      </c>
      <c r="CN36" s="42" t="s">
        <v>410</v>
      </c>
      <c r="CO36" s="42" t="s">
        <v>410</v>
      </c>
      <c r="CP36" s="42" t="s">
        <v>410</v>
      </c>
      <c r="CQ36" s="42" t="s">
        <v>410</v>
      </c>
      <c r="CR36" s="42" t="s">
        <v>410</v>
      </c>
      <c r="CS36" s="42" t="s">
        <v>410</v>
      </c>
      <c r="CT36" s="42" t="s">
        <v>410</v>
      </c>
      <c r="CU36" s="42" t="s">
        <v>410</v>
      </c>
      <c r="CV36" s="42" t="s">
        <v>410</v>
      </c>
      <c r="CW36" s="42" t="s">
        <v>410</v>
      </c>
      <c r="CX36" s="42" t="s">
        <v>410</v>
      </c>
      <c r="CY36" s="42" t="s">
        <v>410</v>
      </c>
      <c r="CZ36" s="42" t="s">
        <v>410</v>
      </c>
      <c r="DA36" s="42" t="s">
        <v>410</v>
      </c>
      <c r="DB36" s="41"/>
      <c r="DC36" s="41"/>
      <c r="DD36" s="41"/>
    </row>
    <row r="37" spans="1:108"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6.8610000000000007</v>
      </c>
      <c r="AR37" s="42">
        <v>7.8220000000000001</v>
      </c>
      <c r="AS37" s="42">
        <v>8.7779999999999987</v>
      </c>
      <c r="AT37" s="42">
        <v>9.7289999999999992</v>
      </c>
      <c r="AU37" s="42">
        <v>10.674999999999999</v>
      </c>
      <c r="AV37" s="42">
        <v>11.616</v>
      </c>
      <c r="AW37" s="42">
        <v>12.552999999999999</v>
      </c>
      <c r="AX37" s="42">
        <v>13.484999999999999</v>
      </c>
      <c r="AY37" s="42">
        <v>14.411999999999999</v>
      </c>
      <c r="AZ37" s="42">
        <v>15.334</v>
      </c>
      <c r="BA37" s="42">
        <v>16.252000000000002</v>
      </c>
      <c r="BB37" s="42">
        <v>17.165000000000003</v>
      </c>
      <c r="BC37" s="42">
        <v>18.073</v>
      </c>
      <c r="BD37" s="42">
        <v>18.977</v>
      </c>
      <c r="BE37" s="42">
        <v>19.876000000000001</v>
      </c>
      <c r="BF37" s="42">
        <v>20.771000000000001</v>
      </c>
      <c r="BG37" s="42">
        <v>21.661000000000001</v>
      </c>
      <c r="BH37" s="42">
        <v>22.546000000000003</v>
      </c>
      <c r="BI37" s="42">
        <v>23.427</v>
      </c>
      <c r="BJ37" s="42">
        <v>24.303000000000001</v>
      </c>
      <c r="BK37" s="42">
        <v>25.175000000000001</v>
      </c>
      <c r="BL37" s="42">
        <v>26.042000000000002</v>
      </c>
      <c r="BM37" s="42">
        <v>26.905000000000001</v>
      </c>
      <c r="BN37" s="42">
        <v>27.763000000000002</v>
      </c>
      <c r="BO37" s="42">
        <v>28.617000000000001</v>
      </c>
      <c r="BP37" s="42">
        <v>29.467000000000002</v>
      </c>
      <c r="BQ37" s="42">
        <v>30.312000000000001</v>
      </c>
      <c r="BR37" s="42">
        <v>31.153000000000002</v>
      </c>
      <c r="BS37" s="42">
        <v>31.989000000000001</v>
      </c>
      <c r="BT37" s="42">
        <v>32.820999999999998</v>
      </c>
      <c r="BU37" s="42">
        <v>33.647999999999996</v>
      </c>
      <c r="BV37" s="42">
        <v>34.470999999999997</v>
      </c>
      <c r="BW37" s="42">
        <v>35.288999999999994</v>
      </c>
      <c r="BX37" s="42">
        <v>36.101999999999997</v>
      </c>
      <c r="BY37" s="42">
        <v>36.910999999999994</v>
      </c>
      <c r="BZ37" s="42">
        <v>37.714999999999996</v>
      </c>
      <c r="CA37" s="42">
        <v>38.513999999999996</v>
      </c>
      <c r="CB37" s="42">
        <v>39.308</v>
      </c>
      <c r="CC37" s="42">
        <v>40.096999999999994</v>
      </c>
      <c r="CD37" s="42">
        <v>40.881</v>
      </c>
      <c r="CE37" s="42">
        <v>41.66</v>
      </c>
      <c r="CF37" s="42">
        <v>42.433999999999997</v>
      </c>
      <c r="CG37" s="42">
        <v>43.202999999999996</v>
      </c>
      <c r="CH37" s="42">
        <v>43.966000000000001</v>
      </c>
      <c r="CI37" s="42">
        <v>44.722999999999999</v>
      </c>
      <c r="CJ37" s="42">
        <v>45.471999999999994</v>
      </c>
      <c r="CK37" s="42">
        <v>46.213000000000001</v>
      </c>
      <c r="CL37" s="42">
        <v>46.945</v>
      </c>
      <c r="CM37" s="42">
        <v>47.667999999999999</v>
      </c>
      <c r="CN37" s="42" t="s">
        <v>410</v>
      </c>
      <c r="CO37" s="42" t="s">
        <v>410</v>
      </c>
      <c r="CP37" s="42" t="s">
        <v>410</v>
      </c>
      <c r="CQ37" s="42" t="s">
        <v>410</v>
      </c>
      <c r="CR37" s="42" t="s">
        <v>410</v>
      </c>
      <c r="CS37" s="42" t="s">
        <v>410</v>
      </c>
      <c r="CT37" s="42" t="s">
        <v>410</v>
      </c>
      <c r="CU37" s="42" t="s">
        <v>410</v>
      </c>
      <c r="CV37" s="42" t="s">
        <v>410</v>
      </c>
      <c r="CW37" s="42" t="s">
        <v>410</v>
      </c>
      <c r="CX37" s="42" t="s">
        <v>410</v>
      </c>
      <c r="CY37" s="42" t="s">
        <v>410</v>
      </c>
      <c r="CZ37" s="42" t="s">
        <v>410</v>
      </c>
      <c r="DA37" s="42" t="s">
        <v>410</v>
      </c>
      <c r="DB37" s="41"/>
      <c r="DC37" s="41"/>
      <c r="DD37" s="41"/>
    </row>
    <row r="38" spans="1:108"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7.8210000000000006</v>
      </c>
      <c r="AT38" s="42">
        <v>8.7769999999999992</v>
      </c>
      <c r="AU38" s="42">
        <v>9.7279999999999998</v>
      </c>
      <c r="AV38" s="42">
        <v>10.673999999999999</v>
      </c>
      <c r="AW38" s="42">
        <v>11.615</v>
      </c>
      <c r="AX38" s="42">
        <v>12.552</v>
      </c>
      <c r="AY38" s="42">
        <v>13.484</v>
      </c>
      <c r="AZ38" s="42">
        <v>14.411</v>
      </c>
      <c r="BA38" s="42">
        <v>15.333</v>
      </c>
      <c r="BB38" s="42">
        <v>16.251000000000001</v>
      </c>
      <c r="BC38" s="42">
        <v>17.164000000000001</v>
      </c>
      <c r="BD38" s="42">
        <v>18.072000000000003</v>
      </c>
      <c r="BE38" s="42">
        <v>18.976000000000003</v>
      </c>
      <c r="BF38" s="42">
        <v>19.875</v>
      </c>
      <c r="BG38" s="42">
        <v>20.77</v>
      </c>
      <c r="BH38" s="42">
        <v>21.66</v>
      </c>
      <c r="BI38" s="42">
        <v>22.545000000000002</v>
      </c>
      <c r="BJ38" s="42">
        <v>23.426000000000002</v>
      </c>
      <c r="BK38" s="42">
        <v>24.302</v>
      </c>
      <c r="BL38" s="42">
        <v>25.173999999999999</v>
      </c>
      <c r="BM38" s="42">
        <v>26.041</v>
      </c>
      <c r="BN38" s="42">
        <v>26.904</v>
      </c>
      <c r="BO38" s="42">
        <v>27.762</v>
      </c>
      <c r="BP38" s="42">
        <v>28.616</v>
      </c>
      <c r="BQ38" s="42">
        <v>29.465</v>
      </c>
      <c r="BR38" s="42">
        <v>30.310000000000002</v>
      </c>
      <c r="BS38" s="42">
        <v>31.150000000000002</v>
      </c>
      <c r="BT38" s="42">
        <v>31.986000000000001</v>
      </c>
      <c r="BU38" s="42">
        <v>32.817</v>
      </c>
      <c r="BV38" s="42">
        <v>33.643999999999998</v>
      </c>
      <c r="BW38" s="42">
        <v>34.466000000000001</v>
      </c>
      <c r="BX38" s="42">
        <v>35.282999999999994</v>
      </c>
      <c r="BY38" s="42">
        <v>36.094999999999999</v>
      </c>
      <c r="BZ38" s="42">
        <v>36.902999999999999</v>
      </c>
      <c r="CA38" s="42">
        <v>37.705999999999996</v>
      </c>
      <c r="CB38" s="42">
        <v>38.503999999999998</v>
      </c>
      <c r="CC38" s="42">
        <v>39.296999999999997</v>
      </c>
      <c r="CD38" s="42">
        <v>40.085000000000001</v>
      </c>
      <c r="CE38" s="42">
        <v>40.867999999999995</v>
      </c>
      <c r="CF38" s="42">
        <v>41.646000000000001</v>
      </c>
      <c r="CG38" s="42">
        <v>42.418999999999997</v>
      </c>
      <c r="CH38" s="42">
        <v>43.186</v>
      </c>
      <c r="CI38" s="42">
        <v>43.945999999999998</v>
      </c>
      <c r="CJ38" s="42">
        <v>44.698999999999998</v>
      </c>
      <c r="CK38" s="42">
        <v>45.443999999999996</v>
      </c>
      <c r="CL38" s="42">
        <v>46.18</v>
      </c>
      <c r="CM38" s="42">
        <v>46.905999999999999</v>
      </c>
      <c r="CN38" s="42" t="s">
        <v>410</v>
      </c>
      <c r="CO38" s="42" t="s">
        <v>410</v>
      </c>
      <c r="CP38" s="42" t="s">
        <v>410</v>
      </c>
      <c r="CQ38" s="42" t="s">
        <v>410</v>
      </c>
      <c r="CR38" s="42" t="s">
        <v>410</v>
      </c>
      <c r="CS38" s="42" t="s">
        <v>410</v>
      </c>
      <c r="CT38" s="42" t="s">
        <v>410</v>
      </c>
      <c r="CU38" s="42" t="s">
        <v>410</v>
      </c>
      <c r="CV38" s="42" t="s">
        <v>410</v>
      </c>
      <c r="CW38" s="42" t="s">
        <v>410</v>
      </c>
      <c r="CX38" s="42" t="s">
        <v>410</v>
      </c>
      <c r="CY38" s="42" t="s">
        <v>410</v>
      </c>
      <c r="CZ38" s="42" t="s">
        <v>410</v>
      </c>
      <c r="DA38" s="42" t="s">
        <v>410</v>
      </c>
      <c r="DB38" s="41"/>
      <c r="DC38" s="41"/>
      <c r="DD38" s="41"/>
    </row>
    <row r="39" spans="1:108"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7.8210000000000006</v>
      </c>
      <c r="AU39" s="42">
        <v>8.7769999999999992</v>
      </c>
      <c r="AV39" s="42">
        <v>9.7279999999999998</v>
      </c>
      <c r="AW39" s="42">
        <v>10.673999999999999</v>
      </c>
      <c r="AX39" s="42">
        <v>11.615</v>
      </c>
      <c r="AY39" s="42">
        <v>12.551</v>
      </c>
      <c r="AZ39" s="42">
        <v>13.482999999999999</v>
      </c>
      <c r="BA39" s="42">
        <v>14.41</v>
      </c>
      <c r="BB39" s="42">
        <v>15.331999999999999</v>
      </c>
      <c r="BC39" s="42">
        <v>16.249000000000002</v>
      </c>
      <c r="BD39" s="42">
        <v>17.162000000000003</v>
      </c>
      <c r="BE39" s="42">
        <v>18.07</v>
      </c>
      <c r="BF39" s="42">
        <v>18.974</v>
      </c>
      <c r="BG39" s="42">
        <v>19.873000000000001</v>
      </c>
      <c r="BH39" s="42">
        <v>20.766999999999999</v>
      </c>
      <c r="BI39" s="42">
        <v>21.657</v>
      </c>
      <c r="BJ39" s="42">
        <v>22.542000000000002</v>
      </c>
      <c r="BK39" s="42">
        <v>23.422000000000001</v>
      </c>
      <c r="BL39" s="42">
        <v>24.298000000000002</v>
      </c>
      <c r="BM39" s="42">
        <v>25.169</v>
      </c>
      <c r="BN39" s="42">
        <v>26.036000000000001</v>
      </c>
      <c r="BO39" s="42">
        <v>26.898</v>
      </c>
      <c r="BP39" s="42">
        <v>27.756</v>
      </c>
      <c r="BQ39" s="42">
        <v>28.609000000000002</v>
      </c>
      <c r="BR39" s="42">
        <v>29.458000000000002</v>
      </c>
      <c r="BS39" s="42">
        <v>30.302</v>
      </c>
      <c r="BT39" s="42">
        <v>31.141999999999999</v>
      </c>
      <c r="BU39" s="42">
        <v>31.977</v>
      </c>
      <c r="BV39" s="42">
        <v>32.808</v>
      </c>
      <c r="BW39" s="42">
        <v>33.634</v>
      </c>
      <c r="BX39" s="42">
        <v>34.454999999999998</v>
      </c>
      <c r="BY39" s="42">
        <v>35.271000000000001</v>
      </c>
      <c r="BZ39" s="42">
        <v>36.082999999999998</v>
      </c>
      <c r="CA39" s="42">
        <v>36.89</v>
      </c>
      <c r="CB39" s="42">
        <v>37.692</v>
      </c>
      <c r="CC39" s="42">
        <v>38.488999999999997</v>
      </c>
      <c r="CD39" s="42">
        <v>39.280999999999999</v>
      </c>
      <c r="CE39" s="42">
        <v>40.067999999999998</v>
      </c>
      <c r="CF39" s="42">
        <v>40.849999999999994</v>
      </c>
      <c r="CG39" s="42">
        <v>41.625999999999998</v>
      </c>
      <c r="CH39" s="42">
        <v>42.396000000000001</v>
      </c>
      <c r="CI39" s="42">
        <v>43.16</v>
      </c>
      <c r="CJ39" s="42">
        <v>43.915999999999997</v>
      </c>
      <c r="CK39" s="42">
        <v>44.663999999999994</v>
      </c>
      <c r="CL39" s="42">
        <v>45.402999999999999</v>
      </c>
      <c r="CM39" s="42">
        <v>46.131999999999998</v>
      </c>
      <c r="CN39" s="42" t="s">
        <v>410</v>
      </c>
      <c r="CO39" s="42" t="s">
        <v>410</v>
      </c>
      <c r="CP39" s="42" t="s">
        <v>410</v>
      </c>
      <c r="CQ39" s="42" t="s">
        <v>410</v>
      </c>
      <c r="CR39" s="42" t="s">
        <v>410</v>
      </c>
      <c r="CS39" s="42" t="s">
        <v>410</v>
      </c>
      <c r="CT39" s="42" t="s">
        <v>410</v>
      </c>
      <c r="CU39" s="42" t="s">
        <v>410</v>
      </c>
      <c r="CV39" s="42" t="s">
        <v>410</v>
      </c>
      <c r="CW39" s="42" t="s">
        <v>410</v>
      </c>
      <c r="CX39" s="42" t="s">
        <v>410</v>
      </c>
      <c r="CY39" s="42" t="s">
        <v>410</v>
      </c>
      <c r="CZ39" s="42" t="s">
        <v>410</v>
      </c>
      <c r="DA39" s="42" t="s">
        <v>410</v>
      </c>
      <c r="DB39" s="41"/>
      <c r="DC39" s="41"/>
      <c r="DD39" s="41"/>
    </row>
    <row r="40" spans="1:108"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0.995</v>
      </c>
      <c r="AO40" s="42">
        <v>1.9849999999999999</v>
      </c>
      <c r="AP40" s="42">
        <v>2.9699999999999998</v>
      </c>
      <c r="AQ40" s="42">
        <v>3.9499999999999997</v>
      </c>
      <c r="AR40" s="42">
        <v>4.9250000000000007</v>
      </c>
      <c r="AS40" s="42">
        <v>5.8950000000000005</v>
      </c>
      <c r="AT40" s="42">
        <v>6.86</v>
      </c>
      <c r="AU40" s="42">
        <v>7.8210000000000006</v>
      </c>
      <c r="AV40" s="42">
        <v>8.7769999999999992</v>
      </c>
      <c r="AW40" s="42">
        <v>9.7279999999999998</v>
      </c>
      <c r="AX40" s="42">
        <v>10.673999999999999</v>
      </c>
      <c r="AY40" s="42">
        <v>11.615</v>
      </c>
      <c r="AZ40" s="42">
        <v>12.551</v>
      </c>
      <c r="BA40" s="42">
        <v>13.482999999999999</v>
      </c>
      <c r="BB40" s="42">
        <v>14.41</v>
      </c>
      <c r="BC40" s="42">
        <v>15.331999999999999</v>
      </c>
      <c r="BD40" s="42">
        <v>16.249000000000002</v>
      </c>
      <c r="BE40" s="42">
        <v>17.162000000000003</v>
      </c>
      <c r="BF40" s="42">
        <v>18.07</v>
      </c>
      <c r="BG40" s="42">
        <v>18.973000000000003</v>
      </c>
      <c r="BH40" s="42">
        <v>19.872</v>
      </c>
      <c r="BI40" s="42">
        <v>20.766000000000002</v>
      </c>
      <c r="BJ40" s="42">
        <v>21.655000000000001</v>
      </c>
      <c r="BK40" s="42">
        <v>22.540000000000003</v>
      </c>
      <c r="BL40" s="42">
        <v>23.42</v>
      </c>
      <c r="BM40" s="42">
        <v>24.296000000000003</v>
      </c>
      <c r="BN40" s="42">
        <v>25.167000000000002</v>
      </c>
      <c r="BO40" s="42">
        <v>26.034000000000002</v>
      </c>
      <c r="BP40" s="42">
        <v>26.896000000000001</v>
      </c>
      <c r="BQ40" s="42">
        <v>27.754000000000001</v>
      </c>
      <c r="BR40" s="42">
        <v>28.607000000000003</v>
      </c>
      <c r="BS40" s="42">
        <v>29.456</v>
      </c>
      <c r="BT40" s="42">
        <v>30.3</v>
      </c>
      <c r="BU40" s="42">
        <v>31.139000000000003</v>
      </c>
      <c r="BV40" s="42">
        <v>31.974</v>
      </c>
      <c r="BW40" s="42">
        <v>32.803999999999995</v>
      </c>
      <c r="BX40" s="42">
        <v>33.628999999999998</v>
      </c>
      <c r="BY40" s="42">
        <v>34.448999999999998</v>
      </c>
      <c r="BZ40" s="42">
        <v>35.265000000000001</v>
      </c>
      <c r="CA40" s="42">
        <v>36.076000000000001</v>
      </c>
      <c r="CB40" s="42">
        <v>36.881999999999998</v>
      </c>
      <c r="CC40" s="42">
        <v>37.683</v>
      </c>
      <c r="CD40" s="42">
        <v>38.478999999999999</v>
      </c>
      <c r="CE40" s="42">
        <v>39.269999999999996</v>
      </c>
      <c r="CF40" s="42">
        <v>40.055</v>
      </c>
      <c r="CG40" s="42">
        <v>40.835000000000001</v>
      </c>
      <c r="CH40" s="42">
        <v>41.608999999999995</v>
      </c>
      <c r="CI40" s="42">
        <v>42.375999999999998</v>
      </c>
      <c r="CJ40" s="42">
        <v>43.135999999999996</v>
      </c>
      <c r="CK40" s="42">
        <v>43.887</v>
      </c>
      <c r="CL40" s="42">
        <v>44.628999999999998</v>
      </c>
      <c r="CM40" s="42">
        <v>45.360999999999997</v>
      </c>
      <c r="CN40" s="42" t="s">
        <v>410</v>
      </c>
      <c r="CO40" s="42" t="s">
        <v>410</v>
      </c>
      <c r="CP40" s="42" t="s">
        <v>410</v>
      </c>
      <c r="CQ40" s="42" t="s">
        <v>410</v>
      </c>
      <c r="CR40" s="42" t="s">
        <v>410</v>
      </c>
      <c r="CS40" s="42" t="s">
        <v>410</v>
      </c>
      <c r="CT40" s="42" t="s">
        <v>410</v>
      </c>
      <c r="CU40" s="42" t="s">
        <v>410</v>
      </c>
      <c r="CV40" s="42" t="s">
        <v>410</v>
      </c>
      <c r="CW40" s="42" t="s">
        <v>410</v>
      </c>
      <c r="CX40" s="42" t="s">
        <v>410</v>
      </c>
      <c r="CY40" s="42" t="s">
        <v>410</v>
      </c>
      <c r="CZ40" s="42" t="s">
        <v>410</v>
      </c>
      <c r="DA40" s="42" t="s">
        <v>410</v>
      </c>
      <c r="DB40" s="41"/>
      <c r="DC40" s="41"/>
      <c r="DD40" s="41"/>
    </row>
    <row r="41" spans="1:108"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0.995</v>
      </c>
      <c r="AP41" s="42">
        <v>1.9849999999999999</v>
      </c>
      <c r="AQ41" s="42">
        <v>2.9699999999999998</v>
      </c>
      <c r="AR41" s="42">
        <v>3.9499999999999997</v>
      </c>
      <c r="AS41" s="42">
        <v>4.9250000000000007</v>
      </c>
      <c r="AT41" s="42">
        <v>5.8950000000000005</v>
      </c>
      <c r="AU41" s="42">
        <v>6.86</v>
      </c>
      <c r="AV41" s="42">
        <v>7.82</v>
      </c>
      <c r="AW41" s="42">
        <v>8.7749999999999986</v>
      </c>
      <c r="AX41" s="42">
        <v>9.7259999999999991</v>
      </c>
      <c r="AY41" s="42">
        <v>10.671999999999999</v>
      </c>
      <c r="AZ41" s="42">
        <v>11.613</v>
      </c>
      <c r="BA41" s="42">
        <v>12.548999999999999</v>
      </c>
      <c r="BB41" s="42">
        <v>13.479999999999999</v>
      </c>
      <c r="BC41" s="42">
        <v>14.407</v>
      </c>
      <c r="BD41" s="42">
        <v>15.328999999999999</v>
      </c>
      <c r="BE41" s="42">
        <v>16.246000000000002</v>
      </c>
      <c r="BF41" s="42">
        <v>17.159000000000002</v>
      </c>
      <c r="BG41" s="42">
        <v>18.067</v>
      </c>
      <c r="BH41" s="42">
        <v>18.970000000000002</v>
      </c>
      <c r="BI41" s="42">
        <v>19.869</v>
      </c>
      <c r="BJ41" s="42">
        <v>20.763000000000002</v>
      </c>
      <c r="BK41" s="42">
        <v>21.652000000000001</v>
      </c>
      <c r="BL41" s="42">
        <v>22.537000000000003</v>
      </c>
      <c r="BM41" s="42">
        <v>23.417000000000002</v>
      </c>
      <c r="BN41" s="42">
        <v>24.293000000000003</v>
      </c>
      <c r="BO41" s="42">
        <v>25.164000000000001</v>
      </c>
      <c r="BP41" s="42">
        <v>26.031000000000002</v>
      </c>
      <c r="BQ41" s="42">
        <v>26.893000000000001</v>
      </c>
      <c r="BR41" s="42">
        <v>27.75</v>
      </c>
      <c r="BS41" s="42">
        <v>28.603000000000002</v>
      </c>
      <c r="BT41" s="42">
        <v>29.451000000000001</v>
      </c>
      <c r="BU41" s="42">
        <v>30.295000000000002</v>
      </c>
      <c r="BV41" s="42">
        <v>31.134</v>
      </c>
      <c r="BW41" s="42">
        <v>31.968</v>
      </c>
      <c r="BX41" s="42">
        <v>32.796999999999997</v>
      </c>
      <c r="BY41" s="42">
        <v>33.620999999999995</v>
      </c>
      <c r="BZ41" s="42">
        <v>34.440999999999995</v>
      </c>
      <c r="CA41" s="42">
        <v>35.256</v>
      </c>
      <c r="CB41" s="42">
        <v>36.065999999999995</v>
      </c>
      <c r="CC41" s="42">
        <v>36.870999999999995</v>
      </c>
      <c r="CD41" s="42">
        <v>37.669999999999995</v>
      </c>
      <c r="CE41" s="42">
        <v>38.463999999999999</v>
      </c>
      <c r="CF41" s="42">
        <v>39.253</v>
      </c>
      <c r="CG41" s="42">
        <v>40.036999999999999</v>
      </c>
      <c r="CH41" s="42">
        <v>40.814</v>
      </c>
      <c r="CI41" s="42">
        <v>41.585000000000001</v>
      </c>
      <c r="CJ41" s="42">
        <v>42.347999999999999</v>
      </c>
      <c r="CK41" s="42">
        <v>43.102999999999994</v>
      </c>
      <c r="CL41" s="42">
        <v>43.848999999999997</v>
      </c>
      <c r="CM41" s="42">
        <v>44.583999999999996</v>
      </c>
      <c r="CN41" s="42" t="s">
        <v>410</v>
      </c>
      <c r="CO41" s="42" t="s">
        <v>410</v>
      </c>
      <c r="CP41" s="42" t="s">
        <v>410</v>
      </c>
      <c r="CQ41" s="42" t="s">
        <v>410</v>
      </c>
      <c r="CR41" s="42" t="s">
        <v>410</v>
      </c>
      <c r="CS41" s="42" t="s">
        <v>410</v>
      </c>
      <c r="CT41" s="42" t="s">
        <v>410</v>
      </c>
      <c r="CU41" s="42" t="s">
        <v>410</v>
      </c>
      <c r="CV41" s="42" t="s">
        <v>410</v>
      </c>
      <c r="CW41" s="42" t="s">
        <v>410</v>
      </c>
      <c r="CX41" s="42" t="s">
        <v>410</v>
      </c>
      <c r="CY41" s="42" t="s">
        <v>410</v>
      </c>
      <c r="CZ41" s="42" t="s">
        <v>410</v>
      </c>
      <c r="DA41" s="42" t="s">
        <v>410</v>
      </c>
      <c r="DB41" s="41"/>
      <c r="DC41" s="41"/>
      <c r="DD41" s="41"/>
    </row>
    <row r="42" spans="1:108"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0.995</v>
      </c>
      <c r="AQ42" s="42">
        <v>1.9849999999999999</v>
      </c>
      <c r="AR42" s="42">
        <v>2.9699999999999998</v>
      </c>
      <c r="AS42" s="42">
        <v>3.9499999999999997</v>
      </c>
      <c r="AT42" s="42">
        <v>4.9250000000000007</v>
      </c>
      <c r="AU42" s="42">
        <v>5.8950000000000005</v>
      </c>
      <c r="AV42" s="42">
        <v>6.86</v>
      </c>
      <c r="AW42" s="42">
        <v>7.82</v>
      </c>
      <c r="AX42" s="42">
        <v>8.7749999999999986</v>
      </c>
      <c r="AY42" s="42">
        <v>9.7259999999999991</v>
      </c>
      <c r="AZ42" s="42">
        <v>10.671999999999999</v>
      </c>
      <c r="BA42" s="42">
        <v>11.613</v>
      </c>
      <c r="BB42" s="42">
        <v>12.548999999999999</v>
      </c>
      <c r="BC42" s="42">
        <v>13.479999999999999</v>
      </c>
      <c r="BD42" s="42">
        <v>14.407</v>
      </c>
      <c r="BE42" s="42">
        <v>15.328999999999999</v>
      </c>
      <c r="BF42" s="42">
        <v>16.246000000000002</v>
      </c>
      <c r="BG42" s="42">
        <v>17.158000000000001</v>
      </c>
      <c r="BH42" s="42">
        <v>18.066000000000003</v>
      </c>
      <c r="BI42" s="42">
        <v>18.969000000000001</v>
      </c>
      <c r="BJ42" s="42">
        <v>19.867000000000001</v>
      </c>
      <c r="BK42" s="42">
        <v>20.761000000000003</v>
      </c>
      <c r="BL42" s="42">
        <v>21.650000000000002</v>
      </c>
      <c r="BM42" s="42">
        <v>22.534000000000002</v>
      </c>
      <c r="BN42" s="42">
        <v>23.414000000000001</v>
      </c>
      <c r="BO42" s="42">
        <v>24.289000000000001</v>
      </c>
      <c r="BP42" s="42">
        <v>25.16</v>
      </c>
      <c r="BQ42" s="42">
        <v>26.026</v>
      </c>
      <c r="BR42" s="42">
        <v>26.887</v>
      </c>
      <c r="BS42" s="42">
        <v>27.744</v>
      </c>
      <c r="BT42" s="42">
        <v>28.596</v>
      </c>
      <c r="BU42" s="42">
        <v>29.444000000000003</v>
      </c>
      <c r="BV42" s="42">
        <v>30.287000000000003</v>
      </c>
      <c r="BW42" s="42">
        <v>31.125</v>
      </c>
      <c r="BX42" s="42">
        <v>31.958000000000002</v>
      </c>
      <c r="BY42" s="42">
        <v>32.785999999999994</v>
      </c>
      <c r="BZ42" s="42">
        <v>33.61</v>
      </c>
      <c r="CA42" s="42">
        <v>34.428999999999995</v>
      </c>
      <c r="CB42" s="42">
        <v>35.242999999999995</v>
      </c>
      <c r="CC42" s="42">
        <v>36.052</v>
      </c>
      <c r="CD42" s="42">
        <v>36.854999999999997</v>
      </c>
      <c r="CE42" s="42">
        <v>37.652999999999999</v>
      </c>
      <c r="CF42" s="42">
        <v>38.445999999999998</v>
      </c>
      <c r="CG42" s="42">
        <v>39.232999999999997</v>
      </c>
      <c r="CH42" s="42">
        <v>40.013999999999996</v>
      </c>
      <c r="CI42" s="42">
        <v>40.787999999999997</v>
      </c>
      <c r="CJ42" s="42">
        <v>41.555</v>
      </c>
      <c r="CK42" s="42">
        <v>42.312999999999995</v>
      </c>
      <c r="CL42" s="42">
        <v>43.061999999999998</v>
      </c>
      <c r="CM42" s="42">
        <v>43.800999999999995</v>
      </c>
      <c r="CN42" s="42" t="s">
        <v>410</v>
      </c>
      <c r="CO42" s="42" t="s">
        <v>410</v>
      </c>
      <c r="CP42" s="42" t="s">
        <v>410</v>
      </c>
      <c r="CQ42" s="42" t="s">
        <v>410</v>
      </c>
      <c r="CR42" s="42" t="s">
        <v>410</v>
      </c>
      <c r="CS42" s="42" t="s">
        <v>410</v>
      </c>
      <c r="CT42" s="42" t="s">
        <v>410</v>
      </c>
      <c r="CU42" s="42" t="s">
        <v>410</v>
      </c>
      <c r="CV42" s="42" t="s">
        <v>410</v>
      </c>
      <c r="CW42" s="42" t="s">
        <v>410</v>
      </c>
      <c r="CX42" s="42" t="s">
        <v>410</v>
      </c>
      <c r="CY42" s="42" t="s">
        <v>410</v>
      </c>
      <c r="CZ42" s="42" t="s">
        <v>410</v>
      </c>
      <c r="DA42" s="42" t="s">
        <v>410</v>
      </c>
      <c r="DB42" s="41"/>
      <c r="DC42" s="41"/>
      <c r="DD42" s="41"/>
    </row>
    <row r="43" spans="1:108"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0.995</v>
      </c>
      <c r="AR43" s="42">
        <v>1.9849999999999999</v>
      </c>
      <c r="AS43" s="42">
        <v>2.9699999999999998</v>
      </c>
      <c r="AT43" s="42">
        <v>3.9499999999999997</v>
      </c>
      <c r="AU43" s="42">
        <v>4.9250000000000007</v>
      </c>
      <c r="AV43" s="42">
        <v>5.8950000000000005</v>
      </c>
      <c r="AW43" s="42">
        <v>6.86</v>
      </c>
      <c r="AX43" s="42">
        <v>7.82</v>
      </c>
      <c r="AY43" s="42">
        <v>8.7749999999999986</v>
      </c>
      <c r="AZ43" s="42">
        <v>9.7249999999999996</v>
      </c>
      <c r="BA43" s="42">
        <v>10.67</v>
      </c>
      <c r="BB43" s="42">
        <v>11.610999999999999</v>
      </c>
      <c r="BC43" s="42">
        <v>12.546999999999999</v>
      </c>
      <c r="BD43" s="42">
        <v>13.478</v>
      </c>
      <c r="BE43" s="42">
        <v>14.404</v>
      </c>
      <c r="BF43" s="42">
        <v>15.325999999999999</v>
      </c>
      <c r="BG43" s="42">
        <v>16.243000000000002</v>
      </c>
      <c r="BH43" s="42">
        <v>17.155000000000001</v>
      </c>
      <c r="BI43" s="42">
        <v>18.062000000000001</v>
      </c>
      <c r="BJ43" s="42">
        <v>18.965</v>
      </c>
      <c r="BK43" s="42">
        <v>19.863</v>
      </c>
      <c r="BL43" s="42">
        <v>20.756</v>
      </c>
      <c r="BM43" s="42">
        <v>21.645</v>
      </c>
      <c r="BN43" s="42">
        <v>22.529</v>
      </c>
      <c r="BO43" s="42">
        <v>23.409000000000002</v>
      </c>
      <c r="BP43" s="42">
        <v>24.284000000000002</v>
      </c>
      <c r="BQ43" s="42">
        <v>25.154</v>
      </c>
      <c r="BR43" s="42">
        <v>26.02</v>
      </c>
      <c r="BS43" s="42">
        <v>26.881</v>
      </c>
      <c r="BT43" s="42">
        <v>27.738</v>
      </c>
      <c r="BU43" s="42">
        <v>28.59</v>
      </c>
      <c r="BV43" s="42">
        <v>29.437000000000001</v>
      </c>
      <c r="BW43" s="42">
        <v>30.279</v>
      </c>
      <c r="BX43" s="42">
        <v>31.116</v>
      </c>
      <c r="BY43" s="42">
        <v>31.948</v>
      </c>
      <c r="BZ43" s="42">
        <v>32.775999999999996</v>
      </c>
      <c r="CA43" s="42">
        <v>33.598999999999997</v>
      </c>
      <c r="CB43" s="42">
        <v>34.416999999999994</v>
      </c>
      <c r="CC43" s="42">
        <v>35.228999999999999</v>
      </c>
      <c r="CD43" s="42">
        <v>36.035999999999994</v>
      </c>
      <c r="CE43" s="42">
        <v>36.838000000000001</v>
      </c>
      <c r="CF43" s="42">
        <v>37.634999999999998</v>
      </c>
      <c r="CG43" s="42">
        <v>38.425999999999995</v>
      </c>
      <c r="CH43" s="42">
        <v>39.210999999999999</v>
      </c>
      <c r="CI43" s="42">
        <v>39.988999999999997</v>
      </c>
      <c r="CJ43" s="42">
        <v>40.759</v>
      </c>
      <c r="CK43" s="42">
        <v>41.519999999999996</v>
      </c>
      <c r="CL43" s="42">
        <v>42.271999999999998</v>
      </c>
      <c r="CM43" s="42">
        <v>43.013999999999996</v>
      </c>
      <c r="CN43" s="42" t="s">
        <v>410</v>
      </c>
      <c r="CO43" s="42" t="s">
        <v>410</v>
      </c>
      <c r="CP43" s="42" t="s">
        <v>410</v>
      </c>
      <c r="CQ43" s="42" t="s">
        <v>410</v>
      </c>
      <c r="CR43" s="42" t="s">
        <v>410</v>
      </c>
      <c r="CS43" s="42" t="s">
        <v>410</v>
      </c>
      <c r="CT43" s="42" t="s">
        <v>410</v>
      </c>
      <c r="CU43" s="42" t="s">
        <v>410</v>
      </c>
      <c r="CV43" s="42" t="s">
        <v>410</v>
      </c>
      <c r="CW43" s="42" t="s">
        <v>410</v>
      </c>
      <c r="CX43" s="42" t="s">
        <v>410</v>
      </c>
      <c r="CY43" s="42" t="s">
        <v>410</v>
      </c>
      <c r="CZ43" s="42" t="s">
        <v>410</v>
      </c>
      <c r="DA43" s="42" t="s">
        <v>410</v>
      </c>
      <c r="DB43" s="41"/>
      <c r="DC43" s="41"/>
      <c r="DD43" s="41"/>
    </row>
    <row r="44" spans="1:108"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0.995</v>
      </c>
      <c r="AS44" s="42">
        <v>1.9849999999999999</v>
      </c>
      <c r="AT44" s="42">
        <v>2.9699999999999998</v>
      </c>
      <c r="AU44" s="42">
        <v>3.9499999999999997</v>
      </c>
      <c r="AV44" s="42">
        <v>4.9250000000000007</v>
      </c>
      <c r="AW44" s="42">
        <v>5.8950000000000005</v>
      </c>
      <c r="AX44" s="42">
        <v>6.86</v>
      </c>
      <c r="AY44" s="42">
        <v>7.82</v>
      </c>
      <c r="AZ44" s="42">
        <v>8.7749999999999986</v>
      </c>
      <c r="BA44" s="42">
        <v>9.7249999999999996</v>
      </c>
      <c r="BB44" s="42">
        <v>10.67</v>
      </c>
      <c r="BC44" s="42">
        <v>11.610999999999999</v>
      </c>
      <c r="BD44" s="42">
        <v>12.546999999999999</v>
      </c>
      <c r="BE44" s="42">
        <v>13.478</v>
      </c>
      <c r="BF44" s="42">
        <v>14.404</v>
      </c>
      <c r="BG44" s="42">
        <v>15.324999999999999</v>
      </c>
      <c r="BH44" s="42">
        <v>16.242000000000001</v>
      </c>
      <c r="BI44" s="42">
        <v>17.154</v>
      </c>
      <c r="BJ44" s="42">
        <v>18.061</v>
      </c>
      <c r="BK44" s="42">
        <v>18.964000000000002</v>
      </c>
      <c r="BL44" s="42">
        <v>19.862000000000002</v>
      </c>
      <c r="BM44" s="42">
        <v>20.755000000000003</v>
      </c>
      <c r="BN44" s="42">
        <v>21.644000000000002</v>
      </c>
      <c r="BO44" s="42">
        <v>22.528000000000002</v>
      </c>
      <c r="BP44" s="42">
        <v>23.407</v>
      </c>
      <c r="BQ44" s="42">
        <v>24.282</v>
      </c>
      <c r="BR44" s="42">
        <v>25.152000000000001</v>
      </c>
      <c r="BS44" s="42">
        <v>26.016999999999999</v>
      </c>
      <c r="BT44" s="42">
        <v>26.878</v>
      </c>
      <c r="BU44" s="42">
        <v>27.734000000000002</v>
      </c>
      <c r="BV44" s="42">
        <v>28.585000000000001</v>
      </c>
      <c r="BW44" s="42">
        <v>29.431000000000001</v>
      </c>
      <c r="BX44" s="42">
        <v>30.273</v>
      </c>
      <c r="BY44" s="42">
        <v>31.110000000000003</v>
      </c>
      <c r="BZ44" s="42">
        <v>31.942</v>
      </c>
      <c r="CA44" s="42">
        <v>32.768999999999998</v>
      </c>
      <c r="CB44" s="42">
        <v>33.591000000000001</v>
      </c>
      <c r="CC44" s="42">
        <v>34.406999999999996</v>
      </c>
      <c r="CD44" s="42">
        <v>35.217999999999996</v>
      </c>
      <c r="CE44" s="42">
        <v>36.024000000000001</v>
      </c>
      <c r="CF44" s="42">
        <v>36.823999999999998</v>
      </c>
      <c r="CG44" s="42">
        <v>37.619</v>
      </c>
      <c r="CH44" s="42">
        <v>38.406999999999996</v>
      </c>
      <c r="CI44" s="42">
        <v>39.187999999999995</v>
      </c>
      <c r="CJ44" s="42">
        <v>39.961999999999996</v>
      </c>
      <c r="CK44" s="42">
        <v>40.726999999999997</v>
      </c>
      <c r="CL44" s="42">
        <v>41.481999999999999</v>
      </c>
      <c r="CM44" s="42">
        <v>42.226999999999997</v>
      </c>
      <c r="CN44" s="42" t="s">
        <v>410</v>
      </c>
      <c r="CO44" s="42" t="s">
        <v>410</v>
      </c>
      <c r="CP44" s="42" t="s">
        <v>410</v>
      </c>
      <c r="CQ44" s="42" t="s">
        <v>410</v>
      </c>
      <c r="CR44" s="42" t="s">
        <v>410</v>
      </c>
      <c r="CS44" s="42" t="s">
        <v>410</v>
      </c>
      <c r="CT44" s="42" t="s">
        <v>410</v>
      </c>
      <c r="CU44" s="42" t="s">
        <v>410</v>
      </c>
      <c r="CV44" s="42" t="s">
        <v>410</v>
      </c>
      <c r="CW44" s="42" t="s">
        <v>410</v>
      </c>
      <c r="CX44" s="42" t="s">
        <v>410</v>
      </c>
      <c r="CY44" s="42" t="s">
        <v>410</v>
      </c>
      <c r="CZ44" s="42" t="s">
        <v>410</v>
      </c>
      <c r="DA44" s="42" t="s">
        <v>410</v>
      </c>
      <c r="DB44" s="41"/>
      <c r="DC44" s="41"/>
      <c r="DD44" s="41"/>
    </row>
    <row r="45" spans="1:108"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0.995</v>
      </c>
      <c r="AT45" s="42">
        <v>1.9849999999999999</v>
      </c>
      <c r="AU45" s="42">
        <v>2.9699999999999998</v>
      </c>
      <c r="AV45" s="42">
        <v>3.9499999999999997</v>
      </c>
      <c r="AW45" s="42">
        <v>4.9250000000000007</v>
      </c>
      <c r="AX45" s="42">
        <v>5.8950000000000005</v>
      </c>
      <c r="AY45" s="42">
        <v>6.86</v>
      </c>
      <c r="AZ45" s="42">
        <v>7.82</v>
      </c>
      <c r="BA45" s="42">
        <v>8.7749999999999986</v>
      </c>
      <c r="BB45" s="42">
        <v>9.7249999999999996</v>
      </c>
      <c r="BC45" s="42">
        <v>10.67</v>
      </c>
      <c r="BD45" s="42">
        <v>11.61</v>
      </c>
      <c r="BE45" s="42">
        <v>12.545999999999999</v>
      </c>
      <c r="BF45" s="42">
        <v>13.477</v>
      </c>
      <c r="BG45" s="42">
        <v>14.402999999999999</v>
      </c>
      <c r="BH45" s="42">
        <v>15.324</v>
      </c>
      <c r="BI45" s="42">
        <v>16.240000000000002</v>
      </c>
      <c r="BJ45" s="42">
        <v>17.152000000000001</v>
      </c>
      <c r="BK45" s="42">
        <v>18.059000000000001</v>
      </c>
      <c r="BL45" s="42">
        <v>18.961000000000002</v>
      </c>
      <c r="BM45" s="42">
        <v>19.859000000000002</v>
      </c>
      <c r="BN45" s="42">
        <v>20.752000000000002</v>
      </c>
      <c r="BO45" s="42">
        <v>21.64</v>
      </c>
      <c r="BP45" s="42">
        <v>22.524000000000001</v>
      </c>
      <c r="BQ45" s="42">
        <v>23.403000000000002</v>
      </c>
      <c r="BR45" s="42">
        <v>24.277000000000001</v>
      </c>
      <c r="BS45" s="42">
        <v>25.147000000000002</v>
      </c>
      <c r="BT45" s="42">
        <v>26.012</v>
      </c>
      <c r="BU45" s="42">
        <v>26.872</v>
      </c>
      <c r="BV45" s="42">
        <v>27.727</v>
      </c>
      <c r="BW45" s="42">
        <v>28.578000000000003</v>
      </c>
      <c r="BX45" s="42">
        <v>29.423999999999999</v>
      </c>
      <c r="BY45" s="42">
        <v>30.265000000000001</v>
      </c>
      <c r="BZ45" s="42">
        <v>31.101000000000003</v>
      </c>
      <c r="CA45" s="42">
        <v>31.932000000000002</v>
      </c>
      <c r="CB45" s="42">
        <v>32.757999999999996</v>
      </c>
      <c r="CC45" s="42">
        <v>33.577999999999996</v>
      </c>
      <c r="CD45" s="42">
        <v>34.393000000000001</v>
      </c>
      <c r="CE45" s="42">
        <v>35.202999999999996</v>
      </c>
      <c r="CF45" s="42">
        <v>36.006999999999998</v>
      </c>
      <c r="CG45" s="42">
        <v>36.805</v>
      </c>
      <c r="CH45" s="42">
        <v>37.596999999999994</v>
      </c>
      <c r="CI45" s="42">
        <v>38.381999999999998</v>
      </c>
      <c r="CJ45" s="42">
        <v>39.158999999999999</v>
      </c>
      <c r="CK45" s="42">
        <v>39.927</v>
      </c>
      <c r="CL45" s="42">
        <v>40.686</v>
      </c>
      <c r="CM45" s="42">
        <v>41.433999999999997</v>
      </c>
      <c r="CN45" s="42" t="s">
        <v>410</v>
      </c>
      <c r="CO45" s="42" t="s">
        <v>410</v>
      </c>
      <c r="CP45" s="42" t="s">
        <v>410</v>
      </c>
      <c r="CQ45" s="42" t="s">
        <v>410</v>
      </c>
      <c r="CR45" s="42" t="s">
        <v>410</v>
      </c>
      <c r="CS45" s="42" t="s">
        <v>410</v>
      </c>
      <c r="CT45" s="42" t="s">
        <v>410</v>
      </c>
      <c r="CU45" s="42" t="s">
        <v>410</v>
      </c>
      <c r="CV45" s="42" t="s">
        <v>410</v>
      </c>
      <c r="CW45" s="42" t="s">
        <v>410</v>
      </c>
      <c r="CX45" s="42" t="s">
        <v>410</v>
      </c>
      <c r="CY45" s="42" t="s">
        <v>410</v>
      </c>
      <c r="CZ45" s="42" t="s">
        <v>410</v>
      </c>
      <c r="DA45" s="42" t="s">
        <v>410</v>
      </c>
      <c r="DB45" s="41"/>
      <c r="DC45" s="41"/>
      <c r="DD45" s="41"/>
    </row>
    <row r="46" spans="1:108"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0.995</v>
      </c>
      <c r="AU46" s="42">
        <v>1.9849999999999999</v>
      </c>
      <c r="AV46" s="42">
        <v>2.9699999999999998</v>
      </c>
      <c r="AW46" s="42">
        <v>3.9499999999999997</v>
      </c>
      <c r="AX46" s="42">
        <v>4.9250000000000007</v>
      </c>
      <c r="AY46" s="42">
        <v>5.8950000000000005</v>
      </c>
      <c r="AZ46" s="42">
        <v>6.86</v>
      </c>
      <c r="BA46" s="42">
        <v>7.82</v>
      </c>
      <c r="BB46" s="42">
        <v>8.7749999999999986</v>
      </c>
      <c r="BC46" s="42">
        <v>9.7249999999999996</v>
      </c>
      <c r="BD46" s="42">
        <v>10.67</v>
      </c>
      <c r="BE46" s="42">
        <v>11.61</v>
      </c>
      <c r="BF46" s="42">
        <v>12.545</v>
      </c>
      <c r="BG46" s="42">
        <v>13.475999999999999</v>
      </c>
      <c r="BH46" s="42">
        <v>14.401999999999999</v>
      </c>
      <c r="BI46" s="42">
        <v>15.322999999999999</v>
      </c>
      <c r="BJ46" s="42">
        <v>16.239000000000001</v>
      </c>
      <c r="BK46" s="42">
        <v>17.150000000000002</v>
      </c>
      <c r="BL46" s="42">
        <v>18.057000000000002</v>
      </c>
      <c r="BM46" s="42">
        <v>18.959</v>
      </c>
      <c r="BN46" s="42">
        <v>19.856000000000002</v>
      </c>
      <c r="BO46" s="42">
        <v>20.749000000000002</v>
      </c>
      <c r="BP46" s="42">
        <v>21.637</v>
      </c>
      <c r="BQ46" s="42">
        <v>22.52</v>
      </c>
      <c r="BR46" s="42">
        <v>23.399000000000001</v>
      </c>
      <c r="BS46" s="42">
        <v>24.273</v>
      </c>
      <c r="BT46" s="42">
        <v>25.141999999999999</v>
      </c>
      <c r="BU46" s="42">
        <v>26.006</v>
      </c>
      <c r="BV46" s="42">
        <v>26.866</v>
      </c>
      <c r="BW46" s="42">
        <v>27.721</v>
      </c>
      <c r="BX46" s="42">
        <v>28.571000000000002</v>
      </c>
      <c r="BY46" s="42">
        <v>29.416</v>
      </c>
      <c r="BZ46" s="42">
        <v>30.256</v>
      </c>
      <c r="CA46" s="42">
        <v>31.091000000000001</v>
      </c>
      <c r="CB46" s="42">
        <v>31.921000000000003</v>
      </c>
      <c r="CC46" s="42">
        <v>32.744999999999997</v>
      </c>
      <c r="CD46" s="42">
        <v>33.564</v>
      </c>
      <c r="CE46" s="42">
        <v>34.376999999999995</v>
      </c>
      <c r="CF46" s="42">
        <v>35.184999999999995</v>
      </c>
      <c r="CG46" s="42">
        <v>35.986999999999995</v>
      </c>
      <c r="CH46" s="42">
        <v>36.781999999999996</v>
      </c>
      <c r="CI46" s="42">
        <v>37.57</v>
      </c>
      <c r="CJ46" s="42">
        <v>38.350999999999999</v>
      </c>
      <c r="CK46" s="42">
        <v>39.122999999999998</v>
      </c>
      <c r="CL46" s="42">
        <v>39.884999999999998</v>
      </c>
      <c r="CM46" s="42">
        <v>40.637</v>
      </c>
      <c r="CN46" s="42" t="s">
        <v>410</v>
      </c>
      <c r="CO46" s="42" t="s">
        <v>410</v>
      </c>
      <c r="CP46" s="42" t="s">
        <v>410</v>
      </c>
      <c r="CQ46" s="42" t="s">
        <v>410</v>
      </c>
      <c r="CR46" s="42" t="s">
        <v>410</v>
      </c>
      <c r="CS46" s="42" t="s">
        <v>410</v>
      </c>
      <c r="CT46" s="42" t="s">
        <v>410</v>
      </c>
      <c r="CU46" s="42" t="s">
        <v>410</v>
      </c>
      <c r="CV46" s="42" t="s">
        <v>410</v>
      </c>
      <c r="CW46" s="42" t="s">
        <v>410</v>
      </c>
      <c r="CX46" s="42" t="s">
        <v>410</v>
      </c>
      <c r="CY46" s="42" t="s">
        <v>410</v>
      </c>
      <c r="CZ46" s="42" t="s">
        <v>410</v>
      </c>
      <c r="DA46" s="42" t="s">
        <v>410</v>
      </c>
      <c r="DB46" s="41"/>
      <c r="DC46" s="41"/>
      <c r="DD46" s="41"/>
    </row>
    <row r="47" spans="1:108"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0.995</v>
      </c>
      <c r="AV47" s="42">
        <v>1.984</v>
      </c>
      <c r="AW47" s="42">
        <v>2.968</v>
      </c>
      <c r="AX47" s="42">
        <v>3.9470000000000001</v>
      </c>
      <c r="AY47" s="42">
        <v>4.9210000000000003</v>
      </c>
      <c r="AZ47" s="42">
        <v>5.8900000000000006</v>
      </c>
      <c r="BA47" s="42">
        <v>6.8540000000000001</v>
      </c>
      <c r="BB47" s="42">
        <v>7.8140000000000001</v>
      </c>
      <c r="BC47" s="42">
        <v>8.7690000000000001</v>
      </c>
      <c r="BD47" s="42">
        <v>9.7189999999999994</v>
      </c>
      <c r="BE47" s="42">
        <v>10.664</v>
      </c>
      <c r="BF47" s="42">
        <v>11.603999999999999</v>
      </c>
      <c r="BG47" s="42">
        <v>12.539</v>
      </c>
      <c r="BH47" s="42">
        <v>13.468999999999999</v>
      </c>
      <c r="BI47" s="42">
        <v>14.395</v>
      </c>
      <c r="BJ47" s="42">
        <v>15.315999999999999</v>
      </c>
      <c r="BK47" s="42">
        <v>16.232000000000003</v>
      </c>
      <c r="BL47" s="42">
        <v>17.143000000000001</v>
      </c>
      <c r="BM47" s="42">
        <v>18.05</v>
      </c>
      <c r="BN47" s="42">
        <v>18.952000000000002</v>
      </c>
      <c r="BO47" s="42">
        <v>19.849</v>
      </c>
      <c r="BP47" s="42">
        <v>20.742000000000001</v>
      </c>
      <c r="BQ47" s="42">
        <v>21.630000000000003</v>
      </c>
      <c r="BR47" s="42">
        <v>22.513000000000002</v>
      </c>
      <c r="BS47" s="42">
        <v>23.391000000000002</v>
      </c>
      <c r="BT47" s="42">
        <v>24.264000000000003</v>
      </c>
      <c r="BU47" s="42">
        <v>25.133000000000003</v>
      </c>
      <c r="BV47" s="42">
        <v>25.997</v>
      </c>
      <c r="BW47" s="42">
        <v>26.856000000000002</v>
      </c>
      <c r="BX47" s="42">
        <v>27.71</v>
      </c>
      <c r="BY47" s="42">
        <v>28.559000000000001</v>
      </c>
      <c r="BZ47" s="42">
        <v>29.403000000000002</v>
      </c>
      <c r="CA47" s="42">
        <v>30.242000000000001</v>
      </c>
      <c r="CB47" s="42">
        <v>31.076000000000001</v>
      </c>
      <c r="CC47" s="42">
        <v>31.904</v>
      </c>
      <c r="CD47" s="42">
        <v>32.726999999999997</v>
      </c>
      <c r="CE47" s="42">
        <v>33.543999999999997</v>
      </c>
      <c r="CF47" s="42">
        <v>34.355999999999995</v>
      </c>
      <c r="CG47" s="42">
        <v>35.161999999999999</v>
      </c>
      <c r="CH47" s="42">
        <v>35.960999999999999</v>
      </c>
      <c r="CI47" s="42">
        <v>36.753</v>
      </c>
      <c r="CJ47" s="42">
        <v>37.536999999999999</v>
      </c>
      <c r="CK47" s="42">
        <v>38.311999999999998</v>
      </c>
      <c r="CL47" s="42">
        <v>39.076999999999998</v>
      </c>
      <c r="CM47" s="42">
        <v>39.832000000000001</v>
      </c>
      <c r="CN47" s="42" t="s">
        <v>410</v>
      </c>
      <c r="CO47" s="42" t="s">
        <v>410</v>
      </c>
      <c r="CP47" s="42" t="s">
        <v>410</v>
      </c>
      <c r="CQ47" s="42" t="s">
        <v>410</v>
      </c>
      <c r="CR47" s="42" t="s">
        <v>410</v>
      </c>
      <c r="CS47" s="42" t="s">
        <v>410</v>
      </c>
      <c r="CT47" s="42" t="s">
        <v>410</v>
      </c>
      <c r="CU47" s="42" t="s">
        <v>410</v>
      </c>
      <c r="CV47" s="42" t="s">
        <v>410</v>
      </c>
      <c r="CW47" s="42" t="s">
        <v>410</v>
      </c>
      <c r="CX47" s="42" t="s">
        <v>410</v>
      </c>
      <c r="CY47" s="42" t="s">
        <v>410</v>
      </c>
      <c r="CZ47" s="42" t="s">
        <v>410</v>
      </c>
      <c r="DA47" s="42" t="s">
        <v>410</v>
      </c>
      <c r="DB47" s="41"/>
      <c r="DC47" s="41"/>
      <c r="DD47" s="41"/>
    </row>
    <row r="48" spans="1:108"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0.99399999999999999</v>
      </c>
      <c r="AW48" s="42">
        <v>1.9829999999999999</v>
      </c>
      <c r="AX48" s="42">
        <v>2.9670000000000001</v>
      </c>
      <c r="AY48" s="42">
        <v>3.9459999999999997</v>
      </c>
      <c r="AZ48" s="42">
        <v>4.92</v>
      </c>
      <c r="BA48" s="42">
        <v>5.8890000000000002</v>
      </c>
      <c r="BB48" s="42">
        <v>6.8530000000000006</v>
      </c>
      <c r="BC48" s="42">
        <v>7.8120000000000003</v>
      </c>
      <c r="BD48" s="42">
        <v>8.7669999999999995</v>
      </c>
      <c r="BE48" s="42">
        <v>9.7169999999999987</v>
      </c>
      <c r="BF48" s="42">
        <v>10.661999999999999</v>
      </c>
      <c r="BG48" s="42">
        <v>11.602</v>
      </c>
      <c r="BH48" s="42">
        <v>12.536999999999999</v>
      </c>
      <c r="BI48" s="42">
        <v>13.466999999999999</v>
      </c>
      <c r="BJ48" s="42">
        <v>14.391999999999999</v>
      </c>
      <c r="BK48" s="42">
        <v>15.312999999999999</v>
      </c>
      <c r="BL48" s="42">
        <v>16.229000000000003</v>
      </c>
      <c r="BM48" s="42">
        <v>17.14</v>
      </c>
      <c r="BN48" s="42">
        <v>18.046000000000003</v>
      </c>
      <c r="BO48" s="42">
        <v>18.948</v>
      </c>
      <c r="BP48" s="42">
        <v>19.845000000000002</v>
      </c>
      <c r="BQ48" s="42">
        <v>20.737000000000002</v>
      </c>
      <c r="BR48" s="42">
        <v>21.624000000000002</v>
      </c>
      <c r="BS48" s="42">
        <v>22.507000000000001</v>
      </c>
      <c r="BT48" s="42">
        <v>23.385000000000002</v>
      </c>
      <c r="BU48" s="42">
        <v>24.258000000000003</v>
      </c>
      <c r="BV48" s="42">
        <v>25.126000000000001</v>
      </c>
      <c r="BW48" s="42">
        <v>25.989000000000001</v>
      </c>
      <c r="BX48" s="42">
        <v>26.847000000000001</v>
      </c>
      <c r="BY48" s="42">
        <v>27.700000000000003</v>
      </c>
      <c r="BZ48" s="42">
        <v>28.548000000000002</v>
      </c>
      <c r="CA48" s="42">
        <v>29.391000000000002</v>
      </c>
      <c r="CB48" s="42">
        <v>30.229000000000003</v>
      </c>
      <c r="CC48" s="42">
        <v>31.061</v>
      </c>
      <c r="CD48" s="42">
        <v>31.887</v>
      </c>
      <c r="CE48" s="42">
        <v>32.707999999999998</v>
      </c>
      <c r="CF48" s="42">
        <v>33.522999999999996</v>
      </c>
      <c r="CG48" s="42">
        <v>34.332000000000001</v>
      </c>
      <c r="CH48" s="42">
        <v>35.134999999999998</v>
      </c>
      <c r="CI48" s="42">
        <v>35.930999999999997</v>
      </c>
      <c r="CJ48" s="42">
        <v>36.719000000000001</v>
      </c>
      <c r="CK48" s="42">
        <v>37.497999999999998</v>
      </c>
      <c r="CL48" s="42">
        <v>38.266999999999996</v>
      </c>
      <c r="CM48" s="42">
        <v>39.024999999999999</v>
      </c>
      <c r="CN48" s="42" t="s">
        <v>410</v>
      </c>
      <c r="CO48" s="42" t="s">
        <v>410</v>
      </c>
      <c r="CP48" s="42" t="s">
        <v>410</v>
      </c>
      <c r="CQ48" s="42" t="s">
        <v>410</v>
      </c>
      <c r="CR48" s="42" t="s">
        <v>410</v>
      </c>
      <c r="CS48" s="42" t="s">
        <v>410</v>
      </c>
      <c r="CT48" s="42" t="s">
        <v>410</v>
      </c>
      <c r="CU48" s="42" t="s">
        <v>410</v>
      </c>
      <c r="CV48" s="42" t="s">
        <v>410</v>
      </c>
      <c r="CW48" s="42" t="s">
        <v>410</v>
      </c>
      <c r="CX48" s="42" t="s">
        <v>410</v>
      </c>
      <c r="CY48" s="42" t="s">
        <v>410</v>
      </c>
      <c r="CZ48" s="42" t="s">
        <v>410</v>
      </c>
      <c r="DA48" s="42" t="s">
        <v>410</v>
      </c>
      <c r="DB48" s="41"/>
      <c r="DC48" s="41"/>
      <c r="DD48" s="41"/>
    </row>
    <row r="49" spans="1:108"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0.99399999999999999</v>
      </c>
      <c r="AX49" s="42">
        <v>1.9829999999999999</v>
      </c>
      <c r="AY49" s="42">
        <v>2.9670000000000001</v>
      </c>
      <c r="AZ49" s="42">
        <v>3.9459999999999997</v>
      </c>
      <c r="BA49" s="42">
        <v>4.92</v>
      </c>
      <c r="BB49" s="42">
        <v>5.8890000000000002</v>
      </c>
      <c r="BC49" s="42">
        <v>6.8530000000000006</v>
      </c>
      <c r="BD49" s="42">
        <v>7.8120000000000003</v>
      </c>
      <c r="BE49" s="42">
        <v>8.766</v>
      </c>
      <c r="BF49" s="42">
        <v>9.7149999999999999</v>
      </c>
      <c r="BG49" s="42">
        <v>10.66</v>
      </c>
      <c r="BH49" s="42">
        <v>11.6</v>
      </c>
      <c r="BI49" s="42">
        <v>12.535</v>
      </c>
      <c r="BJ49" s="42">
        <v>13.465</v>
      </c>
      <c r="BK49" s="42">
        <v>14.389999999999999</v>
      </c>
      <c r="BL49" s="42">
        <v>15.309999999999999</v>
      </c>
      <c r="BM49" s="42">
        <v>16.226000000000003</v>
      </c>
      <c r="BN49" s="42">
        <v>17.137</v>
      </c>
      <c r="BO49" s="42">
        <v>18.043000000000003</v>
      </c>
      <c r="BP49" s="42">
        <v>18.944000000000003</v>
      </c>
      <c r="BQ49" s="42">
        <v>19.841000000000001</v>
      </c>
      <c r="BR49" s="42">
        <v>20.733000000000001</v>
      </c>
      <c r="BS49" s="42">
        <v>21.62</v>
      </c>
      <c r="BT49" s="42">
        <v>22.502000000000002</v>
      </c>
      <c r="BU49" s="42">
        <v>23.379000000000001</v>
      </c>
      <c r="BV49" s="42">
        <v>24.251000000000001</v>
      </c>
      <c r="BW49" s="42">
        <v>25.118000000000002</v>
      </c>
      <c r="BX49" s="42">
        <v>25.98</v>
      </c>
      <c r="BY49" s="42">
        <v>26.837</v>
      </c>
      <c r="BZ49" s="42">
        <v>27.689</v>
      </c>
      <c r="CA49" s="42">
        <v>28.536000000000001</v>
      </c>
      <c r="CB49" s="42">
        <v>29.378</v>
      </c>
      <c r="CC49" s="42">
        <v>30.214000000000002</v>
      </c>
      <c r="CD49" s="42">
        <v>31.044</v>
      </c>
      <c r="CE49" s="42">
        <v>31.869</v>
      </c>
      <c r="CF49" s="42">
        <v>32.687999999999995</v>
      </c>
      <c r="CG49" s="42">
        <v>33.500999999999998</v>
      </c>
      <c r="CH49" s="42">
        <v>34.306999999999995</v>
      </c>
      <c r="CI49" s="42">
        <v>35.105999999999995</v>
      </c>
      <c r="CJ49" s="42">
        <v>35.896999999999998</v>
      </c>
      <c r="CK49" s="42">
        <v>36.678999999999995</v>
      </c>
      <c r="CL49" s="42">
        <v>37.451000000000001</v>
      </c>
      <c r="CM49" s="42">
        <v>38.211999999999996</v>
      </c>
      <c r="CN49" s="42" t="s">
        <v>410</v>
      </c>
      <c r="CO49" s="42" t="s">
        <v>410</v>
      </c>
      <c r="CP49" s="42" t="s">
        <v>410</v>
      </c>
      <c r="CQ49" s="42" t="s">
        <v>410</v>
      </c>
      <c r="CR49" s="42" t="s">
        <v>410</v>
      </c>
      <c r="CS49" s="42" t="s">
        <v>410</v>
      </c>
      <c r="CT49" s="42" t="s">
        <v>410</v>
      </c>
      <c r="CU49" s="42" t="s">
        <v>410</v>
      </c>
      <c r="CV49" s="42" t="s">
        <v>410</v>
      </c>
      <c r="CW49" s="42" t="s">
        <v>410</v>
      </c>
      <c r="CX49" s="42" t="s">
        <v>410</v>
      </c>
      <c r="CY49" s="42" t="s">
        <v>410</v>
      </c>
      <c r="CZ49" s="42" t="s">
        <v>410</v>
      </c>
      <c r="DA49" s="42" t="s">
        <v>410</v>
      </c>
      <c r="DB49" s="41"/>
      <c r="DC49" s="41"/>
      <c r="DD49" s="41"/>
    </row>
    <row r="50" spans="1:108"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0.99399999999999999</v>
      </c>
      <c r="AY50" s="42">
        <v>1.9829999999999999</v>
      </c>
      <c r="AZ50" s="42">
        <v>2.9670000000000001</v>
      </c>
      <c r="BA50" s="42">
        <v>3.9459999999999997</v>
      </c>
      <c r="BB50" s="42">
        <v>4.92</v>
      </c>
      <c r="BC50" s="42">
        <v>5.8890000000000002</v>
      </c>
      <c r="BD50" s="42">
        <v>6.8530000000000006</v>
      </c>
      <c r="BE50" s="42">
        <v>7.8120000000000003</v>
      </c>
      <c r="BF50" s="42">
        <v>8.766</v>
      </c>
      <c r="BG50" s="42">
        <v>9.7149999999999999</v>
      </c>
      <c r="BH50" s="42">
        <v>10.658999999999999</v>
      </c>
      <c r="BI50" s="42">
        <v>11.597999999999999</v>
      </c>
      <c r="BJ50" s="42">
        <v>12.532999999999999</v>
      </c>
      <c r="BK50" s="42">
        <v>13.462999999999999</v>
      </c>
      <c r="BL50" s="42">
        <v>14.388</v>
      </c>
      <c r="BM50" s="42">
        <v>15.308</v>
      </c>
      <c r="BN50" s="42">
        <v>16.223000000000003</v>
      </c>
      <c r="BO50" s="42">
        <v>17.134</v>
      </c>
      <c r="BP50" s="42">
        <v>18.040000000000003</v>
      </c>
      <c r="BQ50" s="42">
        <v>18.941000000000003</v>
      </c>
      <c r="BR50" s="42">
        <v>19.837</v>
      </c>
      <c r="BS50" s="42">
        <v>20.728000000000002</v>
      </c>
      <c r="BT50" s="42">
        <v>21.614000000000001</v>
      </c>
      <c r="BU50" s="42">
        <v>22.496000000000002</v>
      </c>
      <c r="BV50" s="42">
        <v>23.373000000000001</v>
      </c>
      <c r="BW50" s="42">
        <v>24.245000000000001</v>
      </c>
      <c r="BX50" s="42">
        <v>25.111000000000001</v>
      </c>
      <c r="BY50" s="42">
        <v>25.972000000000001</v>
      </c>
      <c r="BZ50" s="42">
        <v>26.828000000000003</v>
      </c>
      <c r="CA50" s="42">
        <v>27.679000000000002</v>
      </c>
      <c r="CB50" s="42">
        <v>28.525000000000002</v>
      </c>
      <c r="CC50" s="42">
        <v>29.365000000000002</v>
      </c>
      <c r="CD50" s="42">
        <v>30.199000000000002</v>
      </c>
      <c r="CE50" s="42">
        <v>31.028000000000002</v>
      </c>
      <c r="CF50" s="42">
        <v>31.851000000000003</v>
      </c>
      <c r="CG50" s="42">
        <v>32.667999999999999</v>
      </c>
      <c r="CH50" s="42">
        <v>33.477999999999994</v>
      </c>
      <c r="CI50" s="42">
        <v>34.280999999999999</v>
      </c>
      <c r="CJ50" s="42">
        <v>35.076000000000001</v>
      </c>
      <c r="CK50" s="42">
        <v>35.860999999999997</v>
      </c>
      <c r="CL50" s="42">
        <v>36.637</v>
      </c>
      <c r="CM50" s="42">
        <v>37.402000000000001</v>
      </c>
      <c r="CN50" s="42" t="s">
        <v>410</v>
      </c>
      <c r="CO50" s="42" t="s">
        <v>410</v>
      </c>
      <c r="CP50" s="42" t="s">
        <v>410</v>
      </c>
      <c r="CQ50" s="42" t="s">
        <v>410</v>
      </c>
      <c r="CR50" s="42" t="s">
        <v>410</v>
      </c>
      <c r="CS50" s="42" t="s">
        <v>410</v>
      </c>
      <c r="CT50" s="42" t="s">
        <v>410</v>
      </c>
      <c r="CU50" s="42" t="s">
        <v>410</v>
      </c>
      <c r="CV50" s="42" t="s">
        <v>410</v>
      </c>
      <c r="CW50" s="42" t="s">
        <v>410</v>
      </c>
      <c r="CX50" s="42" t="s">
        <v>410</v>
      </c>
      <c r="CY50" s="42" t="s">
        <v>410</v>
      </c>
      <c r="CZ50" s="42" t="s">
        <v>410</v>
      </c>
      <c r="DA50" s="42" t="s">
        <v>410</v>
      </c>
      <c r="DB50" s="41"/>
      <c r="DC50" s="41"/>
      <c r="DD50" s="41"/>
    </row>
    <row r="51" spans="1:108"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0.99399999999999999</v>
      </c>
      <c r="AZ51" s="42">
        <v>1.9829999999999999</v>
      </c>
      <c r="BA51" s="42">
        <v>2.9670000000000001</v>
      </c>
      <c r="BB51" s="42">
        <v>3.9459999999999997</v>
      </c>
      <c r="BC51" s="42">
        <v>4.92</v>
      </c>
      <c r="BD51" s="42">
        <v>5.8890000000000002</v>
      </c>
      <c r="BE51" s="42">
        <v>6.8530000000000006</v>
      </c>
      <c r="BF51" s="42">
        <v>7.8120000000000003</v>
      </c>
      <c r="BG51" s="42">
        <v>8.766</v>
      </c>
      <c r="BH51" s="42">
        <v>9.7149999999999999</v>
      </c>
      <c r="BI51" s="42">
        <v>10.658999999999999</v>
      </c>
      <c r="BJ51" s="42">
        <v>11.597999999999999</v>
      </c>
      <c r="BK51" s="42">
        <v>12.532</v>
      </c>
      <c r="BL51" s="42">
        <v>13.461</v>
      </c>
      <c r="BM51" s="42">
        <v>14.385999999999999</v>
      </c>
      <c r="BN51" s="42">
        <v>15.305999999999999</v>
      </c>
      <c r="BO51" s="42">
        <v>16.221</v>
      </c>
      <c r="BP51" s="42">
        <v>17.131</v>
      </c>
      <c r="BQ51" s="42">
        <v>18.036000000000001</v>
      </c>
      <c r="BR51" s="42">
        <v>18.936</v>
      </c>
      <c r="BS51" s="42">
        <v>19.832000000000001</v>
      </c>
      <c r="BT51" s="42">
        <v>20.723000000000003</v>
      </c>
      <c r="BU51" s="42">
        <v>21.609000000000002</v>
      </c>
      <c r="BV51" s="42">
        <v>22.490000000000002</v>
      </c>
      <c r="BW51" s="42">
        <v>23.366</v>
      </c>
      <c r="BX51" s="42">
        <v>24.237000000000002</v>
      </c>
      <c r="BY51" s="42">
        <v>25.102</v>
      </c>
      <c r="BZ51" s="42">
        <v>25.962</v>
      </c>
      <c r="CA51" s="42">
        <v>26.817</v>
      </c>
      <c r="CB51" s="42">
        <v>27.667000000000002</v>
      </c>
      <c r="CC51" s="42">
        <v>28.511000000000003</v>
      </c>
      <c r="CD51" s="42">
        <v>29.349</v>
      </c>
      <c r="CE51" s="42">
        <v>30.182000000000002</v>
      </c>
      <c r="CF51" s="42">
        <v>31.009</v>
      </c>
      <c r="CG51" s="42">
        <v>31.830000000000002</v>
      </c>
      <c r="CH51" s="42">
        <v>32.643999999999998</v>
      </c>
      <c r="CI51" s="42">
        <v>33.449999999999996</v>
      </c>
      <c r="CJ51" s="42">
        <v>34.247999999999998</v>
      </c>
      <c r="CK51" s="42">
        <v>35.036999999999999</v>
      </c>
      <c r="CL51" s="42">
        <v>35.815999999999995</v>
      </c>
      <c r="CM51" s="42">
        <v>36.583999999999996</v>
      </c>
      <c r="CN51" s="42" t="s">
        <v>410</v>
      </c>
      <c r="CO51" s="42" t="s">
        <v>410</v>
      </c>
      <c r="CP51" s="42" t="s">
        <v>410</v>
      </c>
      <c r="CQ51" s="42" t="s">
        <v>410</v>
      </c>
      <c r="CR51" s="42" t="s">
        <v>410</v>
      </c>
      <c r="CS51" s="42" t="s">
        <v>410</v>
      </c>
      <c r="CT51" s="42" t="s">
        <v>410</v>
      </c>
      <c r="CU51" s="42" t="s">
        <v>410</v>
      </c>
      <c r="CV51" s="42" t="s">
        <v>410</v>
      </c>
      <c r="CW51" s="42" t="s">
        <v>410</v>
      </c>
      <c r="CX51" s="42" t="s">
        <v>410</v>
      </c>
      <c r="CY51" s="42" t="s">
        <v>410</v>
      </c>
      <c r="CZ51" s="42" t="s">
        <v>410</v>
      </c>
      <c r="DA51" s="42" t="s">
        <v>410</v>
      </c>
      <c r="DB51" s="41"/>
      <c r="DC51" s="41"/>
      <c r="DD51" s="41"/>
    </row>
    <row r="52" spans="1:108"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0.99399999999999999</v>
      </c>
      <c r="BA52" s="42">
        <v>1.9829999999999999</v>
      </c>
      <c r="BB52" s="42">
        <v>2.9670000000000001</v>
      </c>
      <c r="BC52" s="42">
        <v>3.9459999999999997</v>
      </c>
      <c r="BD52" s="42">
        <v>4.92</v>
      </c>
      <c r="BE52" s="42">
        <v>5.8890000000000002</v>
      </c>
      <c r="BF52" s="42">
        <v>6.8530000000000006</v>
      </c>
      <c r="BG52" s="42">
        <v>7.8120000000000003</v>
      </c>
      <c r="BH52" s="42">
        <v>8.766</v>
      </c>
      <c r="BI52" s="42">
        <v>9.7149999999999999</v>
      </c>
      <c r="BJ52" s="42">
        <v>10.658999999999999</v>
      </c>
      <c r="BK52" s="42">
        <v>11.597999999999999</v>
      </c>
      <c r="BL52" s="42">
        <v>12.532</v>
      </c>
      <c r="BM52" s="42">
        <v>13.461</v>
      </c>
      <c r="BN52" s="42">
        <v>14.385</v>
      </c>
      <c r="BO52" s="42">
        <v>15.305</v>
      </c>
      <c r="BP52" s="42">
        <v>16.220000000000002</v>
      </c>
      <c r="BQ52" s="42">
        <v>17.130000000000003</v>
      </c>
      <c r="BR52" s="42">
        <v>18.035</v>
      </c>
      <c r="BS52" s="42">
        <v>18.935000000000002</v>
      </c>
      <c r="BT52" s="42">
        <v>19.830000000000002</v>
      </c>
      <c r="BU52" s="42">
        <v>20.720000000000002</v>
      </c>
      <c r="BV52" s="42">
        <v>21.605</v>
      </c>
      <c r="BW52" s="42">
        <v>22.485000000000003</v>
      </c>
      <c r="BX52" s="42">
        <v>23.360000000000003</v>
      </c>
      <c r="BY52" s="42">
        <v>24.23</v>
      </c>
      <c r="BZ52" s="42">
        <v>25.095000000000002</v>
      </c>
      <c r="CA52" s="42">
        <v>25.954000000000001</v>
      </c>
      <c r="CB52" s="42">
        <v>26.808</v>
      </c>
      <c r="CC52" s="42">
        <v>27.656000000000002</v>
      </c>
      <c r="CD52" s="42">
        <v>28.498000000000001</v>
      </c>
      <c r="CE52" s="42">
        <v>29.335000000000001</v>
      </c>
      <c r="CF52" s="42">
        <v>30.166</v>
      </c>
      <c r="CG52" s="42">
        <v>30.990000000000002</v>
      </c>
      <c r="CH52" s="42">
        <v>31.808</v>
      </c>
      <c r="CI52" s="42">
        <v>32.617999999999995</v>
      </c>
      <c r="CJ52" s="42">
        <v>33.419999999999995</v>
      </c>
      <c r="CK52" s="42">
        <v>34.211999999999996</v>
      </c>
      <c r="CL52" s="42">
        <v>34.994</v>
      </c>
      <c r="CM52" s="42">
        <v>35.765000000000001</v>
      </c>
      <c r="CN52" s="42" t="s">
        <v>410</v>
      </c>
      <c r="CO52" s="42" t="s">
        <v>410</v>
      </c>
      <c r="CP52" s="42" t="s">
        <v>410</v>
      </c>
      <c r="CQ52" s="42" t="s">
        <v>410</v>
      </c>
      <c r="CR52" s="42" t="s">
        <v>410</v>
      </c>
      <c r="CS52" s="42" t="s">
        <v>410</v>
      </c>
      <c r="CT52" s="42" t="s">
        <v>410</v>
      </c>
      <c r="CU52" s="42" t="s">
        <v>410</v>
      </c>
      <c r="CV52" s="42" t="s">
        <v>410</v>
      </c>
      <c r="CW52" s="42" t="s">
        <v>410</v>
      </c>
      <c r="CX52" s="42" t="s">
        <v>410</v>
      </c>
      <c r="CY52" s="42" t="s">
        <v>410</v>
      </c>
      <c r="CZ52" s="42" t="s">
        <v>410</v>
      </c>
      <c r="DA52" s="42" t="s">
        <v>410</v>
      </c>
      <c r="DB52" s="41"/>
      <c r="DC52" s="41"/>
      <c r="DD52" s="41"/>
    </row>
    <row r="53" spans="1:108"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0.99399999999999999</v>
      </c>
      <c r="BB53" s="42">
        <v>1.982</v>
      </c>
      <c r="BC53" s="42">
        <v>2.9649999999999999</v>
      </c>
      <c r="BD53" s="42">
        <v>3.9430000000000001</v>
      </c>
      <c r="BE53" s="42">
        <v>4.9160000000000004</v>
      </c>
      <c r="BF53" s="42">
        <v>5.8840000000000003</v>
      </c>
      <c r="BG53" s="42">
        <v>6.8470000000000004</v>
      </c>
      <c r="BH53" s="42">
        <v>7.8050000000000006</v>
      </c>
      <c r="BI53" s="42">
        <v>8.7579999999999991</v>
      </c>
      <c r="BJ53" s="42">
        <v>9.7059999999999995</v>
      </c>
      <c r="BK53" s="42">
        <v>10.649999999999999</v>
      </c>
      <c r="BL53" s="42">
        <v>11.588999999999999</v>
      </c>
      <c r="BM53" s="42">
        <v>12.523</v>
      </c>
      <c r="BN53" s="42">
        <v>13.452</v>
      </c>
      <c r="BO53" s="42">
        <v>14.375999999999999</v>
      </c>
      <c r="BP53" s="42">
        <v>15.295</v>
      </c>
      <c r="BQ53" s="42">
        <v>16.209</v>
      </c>
      <c r="BR53" s="42">
        <v>17.118000000000002</v>
      </c>
      <c r="BS53" s="42">
        <v>18.022000000000002</v>
      </c>
      <c r="BT53" s="42">
        <v>18.922000000000001</v>
      </c>
      <c r="BU53" s="42">
        <v>19.817</v>
      </c>
      <c r="BV53" s="42">
        <v>20.707000000000001</v>
      </c>
      <c r="BW53" s="42">
        <v>21.591000000000001</v>
      </c>
      <c r="BX53" s="42">
        <v>22.470000000000002</v>
      </c>
      <c r="BY53" s="42">
        <v>23.344000000000001</v>
      </c>
      <c r="BZ53" s="42">
        <v>24.213000000000001</v>
      </c>
      <c r="CA53" s="42">
        <v>25.077000000000002</v>
      </c>
      <c r="CB53" s="42">
        <v>25.935000000000002</v>
      </c>
      <c r="CC53" s="42">
        <v>26.787000000000003</v>
      </c>
      <c r="CD53" s="42">
        <v>27.633000000000003</v>
      </c>
      <c r="CE53" s="42">
        <v>28.474</v>
      </c>
      <c r="CF53" s="42">
        <v>29.309000000000001</v>
      </c>
      <c r="CG53" s="42">
        <v>30.137</v>
      </c>
      <c r="CH53" s="42">
        <v>30.958000000000002</v>
      </c>
      <c r="CI53" s="42">
        <v>31.772000000000002</v>
      </c>
      <c r="CJ53" s="42">
        <v>32.576999999999998</v>
      </c>
      <c r="CK53" s="42">
        <v>33.372999999999998</v>
      </c>
      <c r="CL53" s="42">
        <v>34.158999999999999</v>
      </c>
      <c r="CM53" s="42">
        <v>34.933</v>
      </c>
      <c r="CN53" s="42" t="s">
        <v>410</v>
      </c>
      <c r="CO53" s="42" t="s">
        <v>410</v>
      </c>
      <c r="CP53" s="42" t="s">
        <v>410</v>
      </c>
      <c r="CQ53" s="42" t="s">
        <v>410</v>
      </c>
      <c r="CR53" s="42" t="s">
        <v>410</v>
      </c>
      <c r="CS53" s="42" t="s">
        <v>410</v>
      </c>
      <c r="CT53" s="42" t="s">
        <v>410</v>
      </c>
      <c r="CU53" s="42" t="s">
        <v>410</v>
      </c>
      <c r="CV53" s="42" t="s">
        <v>410</v>
      </c>
      <c r="CW53" s="42" t="s">
        <v>410</v>
      </c>
      <c r="CX53" s="42" t="s">
        <v>410</v>
      </c>
      <c r="CY53" s="42" t="s">
        <v>410</v>
      </c>
      <c r="CZ53" s="42" t="s">
        <v>410</v>
      </c>
      <c r="DA53" s="42" t="s">
        <v>410</v>
      </c>
      <c r="DB53" s="41"/>
      <c r="DC53" s="41"/>
      <c r="DD53" s="41"/>
    </row>
    <row r="54" spans="1:108"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0.99299999999999999</v>
      </c>
      <c r="BC54" s="42">
        <v>1.9809999999999999</v>
      </c>
      <c r="BD54" s="42">
        <v>2.964</v>
      </c>
      <c r="BE54" s="42">
        <v>3.9419999999999997</v>
      </c>
      <c r="BF54" s="42">
        <v>4.915</v>
      </c>
      <c r="BG54" s="42">
        <v>5.883</v>
      </c>
      <c r="BH54" s="42">
        <v>6.8460000000000001</v>
      </c>
      <c r="BI54" s="42">
        <v>7.8040000000000003</v>
      </c>
      <c r="BJ54" s="42">
        <v>8.7569999999999997</v>
      </c>
      <c r="BK54" s="42">
        <v>9.7050000000000001</v>
      </c>
      <c r="BL54" s="42">
        <v>10.648</v>
      </c>
      <c r="BM54" s="42">
        <v>11.586</v>
      </c>
      <c r="BN54" s="42">
        <v>12.52</v>
      </c>
      <c r="BO54" s="42">
        <v>13.449</v>
      </c>
      <c r="BP54" s="42">
        <v>14.372999999999999</v>
      </c>
      <c r="BQ54" s="42">
        <v>15.292</v>
      </c>
      <c r="BR54" s="42">
        <v>16.206</v>
      </c>
      <c r="BS54" s="42">
        <v>17.115000000000002</v>
      </c>
      <c r="BT54" s="42">
        <v>18.019000000000002</v>
      </c>
      <c r="BU54" s="42">
        <v>18.918000000000003</v>
      </c>
      <c r="BV54" s="42">
        <v>19.812000000000001</v>
      </c>
      <c r="BW54" s="42">
        <v>20.701000000000001</v>
      </c>
      <c r="BX54" s="42">
        <v>21.585000000000001</v>
      </c>
      <c r="BY54" s="42">
        <v>22.463000000000001</v>
      </c>
      <c r="BZ54" s="42">
        <v>23.336000000000002</v>
      </c>
      <c r="CA54" s="42">
        <v>24.204000000000001</v>
      </c>
      <c r="CB54" s="42">
        <v>25.066000000000003</v>
      </c>
      <c r="CC54" s="42">
        <v>25.922000000000001</v>
      </c>
      <c r="CD54" s="42">
        <v>26.772000000000002</v>
      </c>
      <c r="CE54" s="42">
        <v>27.617000000000001</v>
      </c>
      <c r="CF54" s="42">
        <v>28.455000000000002</v>
      </c>
      <c r="CG54" s="42">
        <v>29.287000000000003</v>
      </c>
      <c r="CH54" s="42">
        <v>30.112000000000002</v>
      </c>
      <c r="CI54" s="42">
        <v>30.929000000000002</v>
      </c>
      <c r="CJ54" s="42">
        <v>31.738</v>
      </c>
      <c r="CK54" s="42">
        <v>32.536999999999999</v>
      </c>
      <c r="CL54" s="42">
        <v>33.326000000000001</v>
      </c>
      <c r="CM54" s="42">
        <v>34.103999999999999</v>
      </c>
      <c r="CN54" s="42" t="s">
        <v>410</v>
      </c>
      <c r="CO54" s="42" t="s">
        <v>410</v>
      </c>
      <c r="CP54" s="42" t="s">
        <v>410</v>
      </c>
      <c r="CQ54" s="42" t="s">
        <v>410</v>
      </c>
      <c r="CR54" s="42" t="s">
        <v>410</v>
      </c>
      <c r="CS54" s="42" t="s">
        <v>410</v>
      </c>
      <c r="CT54" s="42" t="s">
        <v>410</v>
      </c>
      <c r="CU54" s="42" t="s">
        <v>410</v>
      </c>
      <c r="CV54" s="42" t="s">
        <v>410</v>
      </c>
      <c r="CW54" s="42" t="s">
        <v>410</v>
      </c>
      <c r="CX54" s="42" t="s">
        <v>410</v>
      </c>
      <c r="CY54" s="42" t="s">
        <v>410</v>
      </c>
      <c r="CZ54" s="42" t="s">
        <v>410</v>
      </c>
      <c r="DA54" s="42" t="s">
        <v>410</v>
      </c>
      <c r="DB54" s="41"/>
      <c r="DC54" s="41"/>
      <c r="DD54" s="41"/>
    </row>
    <row r="55" spans="1:108"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0.99299999999999999</v>
      </c>
      <c r="BD55" s="42">
        <v>1.9809999999999999</v>
      </c>
      <c r="BE55" s="42">
        <v>2.964</v>
      </c>
      <c r="BF55" s="42">
        <v>3.9419999999999997</v>
      </c>
      <c r="BG55" s="42">
        <v>4.915</v>
      </c>
      <c r="BH55" s="42">
        <v>5.883</v>
      </c>
      <c r="BI55" s="42">
        <v>6.8460000000000001</v>
      </c>
      <c r="BJ55" s="42">
        <v>7.8040000000000003</v>
      </c>
      <c r="BK55" s="42">
        <v>8.7569999999999997</v>
      </c>
      <c r="BL55" s="42">
        <v>9.7050000000000001</v>
      </c>
      <c r="BM55" s="42">
        <v>10.648</v>
      </c>
      <c r="BN55" s="42">
        <v>11.586</v>
      </c>
      <c r="BO55" s="42">
        <v>12.519</v>
      </c>
      <c r="BP55" s="42">
        <v>13.446999999999999</v>
      </c>
      <c r="BQ55" s="42">
        <v>14.37</v>
      </c>
      <c r="BR55" s="42">
        <v>15.288</v>
      </c>
      <c r="BS55" s="42">
        <v>16.201000000000001</v>
      </c>
      <c r="BT55" s="42">
        <v>17.109000000000002</v>
      </c>
      <c r="BU55" s="42">
        <v>18.012</v>
      </c>
      <c r="BV55" s="42">
        <v>18.91</v>
      </c>
      <c r="BW55" s="42">
        <v>19.803000000000001</v>
      </c>
      <c r="BX55" s="42">
        <v>20.691000000000003</v>
      </c>
      <c r="BY55" s="42">
        <v>21.573</v>
      </c>
      <c r="BZ55" s="42">
        <v>22.450000000000003</v>
      </c>
      <c r="CA55" s="42">
        <v>23.322000000000003</v>
      </c>
      <c r="CB55" s="42">
        <v>24.188000000000002</v>
      </c>
      <c r="CC55" s="42">
        <v>25.048000000000002</v>
      </c>
      <c r="CD55" s="42">
        <v>25.902000000000001</v>
      </c>
      <c r="CE55" s="42">
        <v>26.75</v>
      </c>
      <c r="CF55" s="42">
        <v>27.592000000000002</v>
      </c>
      <c r="CG55" s="42">
        <v>28.428000000000001</v>
      </c>
      <c r="CH55" s="42">
        <v>29.257000000000001</v>
      </c>
      <c r="CI55" s="42">
        <v>30.078000000000003</v>
      </c>
      <c r="CJ55" s="42">
        <v>30.89</v>
      </c>
      <c r="CK55" s="42">
        <v>31.693000000000001</v>
      </c>
      <c r="CL55" s="42">
        <v>32.484999999999999</v>
      </c>
      <c r="CM55" s="42">
        <v>33.265999999999998</v>
      </c>
      <c r="CN55" s="42" t="s">
        <v>410</v>
      </c>
      <c r="CO55" s="42" t="s">
        <v>410</v>
      </c>
      <c r="CP55" s="42" t="s">
        <v>410</v>
      </c>
      <c r="CQ55" s="42" t="s">
        <v>410</v>
      </c>
      <c r="CR55" s="42" t="s">
        <v>410</v>
      </c>
      <c r="CS55" s="42" t="s">
        <v>410</v>
      </c>
      <c r="CT55" s="42" t="s">
        <v>410</v>
      </c>
      <c r="CU55" s="42" t="s">
        <v>410</v>
      </c>
      <c r="CV55" s="42" t="s">
        <v>410</v>
      </c>
      <c r="CW55" s="42" t="s">
        <v>410</v>
      </c>
      <c r="CX55" s="42" t="s">
        <v>410</v>
      </c>
      <c r="CY55" s="42" t="s">
        <v>410</v>
      </c>
      <c r="CZ55" s="42" t="s">
        <v>410</v>
      </c>
      <c r="DA55" s="42" t="s">
        <v>410</v>
      </c>
      <c r="DB55" s="41"/>
      <c r="DC55" s="41"/>
      <c r="DD55" s="41"/>
    </row>
    <row r="56" spans="1:108"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0.99299999999999999</v>
      </c>
      <c r="BE56" s="42">
        <v>1.9809999999999999</v>
      </c>
      <c r="BF56" s="42">
        <v>2.964</v>
      </c>
      <c r="BG56" s="42">
        <v>3.9419999999999997</v>
      </c>
      <c r="BH56" s="42">
        <v>4.915</v>
      </c>
      <c r="BI56" s="42">
        <v>5.883</v>
      </c>
      <c r="BJ56" s="42">
        <v>6.8460000000000001</v>
      </c>
      <c r="BK56" s="42">
        <v>7.8040000000000003</v>
      </c>
      <c r="BL56" s="42">
        <v>8.7569999999999997</v>
      </c>
      <c r="BM56" s="42">
        <v>9.7050000000000001</v>
      </c>
      <c r="BN56" s="42">
        <v>10.648</v>
      </c>
      <c r="BO56" s="42">
        <v>11.586</v>
      </c>
      <c r="BP56" s="42">
        <v>12.519</v>
      </c>
      <c r="BQ56" s="42">
        <v>13.446999999999999</v>
      </c>
      <c r="BR56" s="42">
        <v>14.37</v>
      </c>
      <c r="BS56" s="42">
        <v>15.288</v>
      </c>
      <c r="BT56" s="42">
        <v>16.201000000000001</v>
      </c>
      <c r="BU56" s="42">
        <v>17.109000000000002</v>
      </c>
      <c r="BV56" s="42">
        <v>18.012</v>
      </c>
      <c r="BW56" s="42">
        <v>18.909000000000002</v>
      </c>
      <c r="BX56" s="42">
        <v>19.801000000000002</v>
      </c>
      <c r="BY56" s="42">
        <v>20.688000000000002</v>
      </c>
      <c r="BZ56" s="42">
        <v>21.569000000000003</v>
      </c>
      <c r="CA56" s="42">
        <v>22.445</v>
      </c>
      <c r="CB56" s="42">
        <v>23.315000000000001</v>
      </c>
      <c r="CC56" s="42">
        <v>24.179000000000002</v>
      </c>
      <c r="CD56" s="42">
        <v>25.037000000000003</v>
      </c>
      <c r="CE56" s="42">
        <v>25.889000000000003</v>
      </c>
      <c r="CF56" s="42">
        <v>26.735000000000003</v>
      </c>
      <c r="CG56" s="42">
        <v>27.575000000000003</v>
      </c>
      <c r="CH56" s="42">
        <v>28.407</v>
      </c>
      <c r="CI56" s="42">
        <v>29.232000000000003</v>
      </c>
      <c r="CJ56" s="42">
        <v>30.048000000000002</v>
      </c>
      <c r="CK56" s="42">
        <v>30.854000000000003</v>
      </c>
      <c r="CL56" s="42">
        <v>31.650000000000002</v>
      </c>
      <c r="CM56" s="42">
        <v>32.433999999999997</v>
      </c>
      <c r="CN56" s="42" t="s">
        <v>410</v>
      </c>
      <c r="CO56" s="42" t="s">
        <v>410</v>
      </c>
      <c r="CP56" s="42" t="s">
        <v>410</v>
      </c>
      <c r="CQ56" s="42" t="s">
        <v>410</v>
      </c>
      <c r="CR56" s="42" t="s">
        <v>410</v>
      </c>
      <c r="CS56" s="42" t="s">
        <v>410</v>
      </c>
      <c r="CT56" s="42" t="s">
        <v>410</v>
      </c>
      <c r="CU56" s="42" t="s">
        <v>410</v>
      </c>
      <c r="CV56" s="42" t="s">
        <v>410</v>
      </c>
      <c r="CW56" s="42" t="s">
        <v>410</v>
      </c>
      <c r="CX56" s="42" t="s">
        <v>410</v>
      </c>
      <c r="CY56" s="42" t="s">
        <v>410</v>
      </c>
      <c r="CZ56" s="42" t="s">
        <v>410</v>
      </c>
      <c r="DA56" s="42" t="s">
        <v>410</v>
      </c>
      <c r="DB56" s="41"/>
      <c r="DC56" s="41"/>
      <c r="DD56" s="41"/>
    </row>
    <row r="57" spans="1:108"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0.99299999999999999</v>
      </c>
      <c r="BF57" s="42">
        <v>1.9809999999999999</v>
      </c>
      <c r="BG57" s="42">
        <v>2.964</v>
      </c>
      <c r="BH57" s="42">
        <v>3.9419999999999997</v>
      </c>
      <c r="BI57" s="42">
        <v>4.915</v>
      </c>
      <c r="BJ57" s="42">
        <v>5.8820000000000006</v>
      </c>
      <c r="BK57" s="42">
        <v>6.8440000000000003</v>
      </c>
      <c r="BL57" s="42">
        <v>7.8010000000000002</v>
      </c>
      <c r="BM57" s="42">
        <v>8.7530000000000001</v>
      </c>
      <c r="BN57" s="42">
        <v>9.6999999999999993</v>
      </c>
      <c r="BO57" s="42">
        <v>10.641999999999999</v>
      </c>
      <c r="BP57" s="42">
        <v>11.58</v>
      </c>
      <c r="BQ57" s="42">
        <v>12.511999999999999</v>
      </c>
      <c r="BR57" s="42">
        <v>13.439</v>
      </c>
      <c r="BS57" s="42">
        <v>14.360999999999999</v>
      </c>
      <c r="BT57" s="42">
        <v>15.277999999999999</v>
      </c>
      <c r="BU57" s="42">
        <v>16.190000000000001</v>
      </c>
      <c r="BV57" s="42">
        <v>17.097000000000001</v>
      </c>
      <c r="BW57" s="42">
        <v>17.999000000000002</v>
      </c>
      <c r="BX57" s="42">
        <v>18.895</v>
      </c>
      <c r="BY57" s="42">
        <v>19.786000000000001</v>
      </c>
      <c r="BZ57" s="42">
        <v>20.672000000000001</v>
      </c>
      <c r="CA57" s="42">
        <v>21.552</v>
      </c>
      <c r="CB57" s="42">
        <v>22.427</v>
      </c>
      <c r="CC57" s="42">
        <v>23.296000000000003</v>
      </c>
      <c r="CD57" s="42">
        <v>24.158000000000001</v>
      </c>
      <c r="CE57" s="42">
        <v>25.014000000000003</v>
      </c>
      <c r="CF57" s="42">
        <v>25.864000000000001</v>
      </c>
      <c r="CG57" s="42">
        <v>26.708000000000002</v>
      </c>
      <c r="CH57" s="42">
        <v>27.544</v>
      </c>
      <c r="CI57" s="42">
        <v>28.372</v>
      </c>
      <c r="CJ57" s="42">
        <v>29.192</v>
      </c>
      <c r="CK57" s="42">
        <v>30.002000000000002</v>
      </c>
      <c r="CL57" s="42">
        <v>30.801000000000002</v>
      </c>
      <c r="CM57" s="42">
        <v>31.589000000000002</v>
      </c>
      <c r="CN57" s="42" t="s">
        <v>410</v>
      </c>
      <c r="CO57" s="42" t="s">
        <v>410</v>
      </c>
      <c r="CP57" s="42" t="s">
        <v>410</v>
      </c>
      <c r="CQ57" s="42" t="s">
        <v>410</v>
      </c>
      <c r="CR57" s="42" t="s">
        <v>410</v>
      </c>
      <c r="CS57" s="42" t="s">
        <v>410</v>
      </c>
      <c r="CT57" s="42" t="s">
        <v>410</v>
      </c>
      <c r="CU57" s="42" t="s">
        <v>410</v>
      </c>
      <c r="CV57" s="42" t="s">
        <v>410</v>
      </c>
      <c r="CW57" s="42" t="s">
        <v>410</v>
      </c>
      <c r="CX57" s="42" t="s">
        <v>410</v>
      </c>
      <c r="CY57" s="42" t="s">
        <v>410</v>
      </c>
      <c r="CZ57" s="42" t="s">
        <v>410</v>
      </c>
      <c r="DA57" s="42" t="s">
        <v>410</v>
      </c>
      <c r="DB57" s="41"/>
      <c r="DC57" s="41"/>
      <c r="DD57" s="41"/>
    </row>
    <row r="58" spans="1:108"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0.99299999999999999</v>
      </c>
      <c r="BG58" s="42">
        <v>1.9809999999999999</v>
      </c>
      <c r="BH58" s="42">
        <v>2.9630000000000001</v>
      </c>
      <c r="BI58" s="42">
        <v>3.94</v>
      </c>
      <c r="BJ58" s="42">
        <v>4.9119999999999999</v>
      </c>
      <c r="BK58" s="42">
        <v>5.8790000000000004</v>
      </c>
      <c r="BL58" s="42">
        <v>6.8410000000000002</v>
      </c>
      <c r="BM58" s="42">
        <v>7.798</v>
      </c>
      <c r="BN58" s="42">
        <v>8.75</v>
      </c>
      <c r="BO58" s="42">
        <v>9.6969999999999992</v>
      </c>
      <c r="BP58" s="42">
        <v>10.638999999999999</v>
      </c>
      <c r="BQ58" s="42">
        <v>11.575999999999999</v>
      </c>
      <c r="BR58" s="42">
        <v>12.507999999999999</v>
      </c>
      <c r="BS58" s="42">
        <v>13.434999999999999</v>
      </c>
      <c r="BT58" s="42">
        <v>14.356999999999999</v>
      </c>
      <c r="BU58" s="42">
        <v>15.273999999999999</v>
      </c>
      <c r="BV58" s="42">
        <v>16.186</v>
      </c>
      <c r="BW58" s="42">
        <v>17.092000000000002</v>
      </c>
      <c r="BX58" s="42">
        <v>17.993000000000002</v>
      </c>
      <c r="BY58" s="42">
        <v>18.888000000000002</v>
      </c>
      <c r="BZ58" s="42">
        <v>19.778000000000002</v>
      </c>
      <c r="CA58" s="42">
        <v>20.663</v>
      </c>
      <c r="CB58" s="42">
        <v>21.542000000000002</v>
      </c>
      <c r="CC58" s="42">
        <v>22.415000000000003</v>
      </c>
      <c r="CD58" s="42">
        <v>23.281000000000002</v>
      </c>
      <c r="CE58" s="42">
        <v>24.141000000000002</v>
      </c>
      <c r="CF58" s="42">
        <v>24.995000000000001</v>
      </c>
      <c r="CG58" s="42">
        <v>25.842000000000002</v>
      </c>
      <c r="CH58" s="42">
        <v>26.682000000000002</v>
      </c>
      <c r="CI58" s="42">
        <v>27.514000000000003</v>
      </c>
      <c r="CJ58" s="42">
        <v>28.337</v>
      </c>
      <c r="CK58" s="42">
        <v>29.150000000000002</v>
      </c>
      <c r="CL58" s="42">
        <v>29.953000000000003</v>
      </c>
      <c r="CM58" s="42">
        <v>30.744</v>
      </c>
      <c r="CN58" s="42" t="s">
        <v>410</v>
      </c>
      <c r="CO58" s="42" t="s">
        <v>410</v>
      </c>
      <c r="CP58" s="42" t="s">
        <v>410</v>
      </c>
      <c r="CQ58" s="42" t="s">
        <v>410</v>
      </c>
      <c r="CR58" s="42" t="s">
        <v>410</v>
      </c>
      <c r="CS58" s="42" t="s">
        <v>410</v>
      </c>
      <c r="CT58" s="42" t="s">
        <v>410</v>
      </c>
      <c r="CU58" s="42" t="s">
        <v>410</v>
      </c>
      <c r="CV58" s="42" t="s">
        <v>410</v>
      </c>
      <c r="CW58" s="42" t="s">
        <v>410</v>
      </c>
      <c r="CX58" s="42" t="s">
        <v>410</v>
      </c>
      <c r="CY58" s="42" t="s">
        <v>410</v>
      </c>
      <c r="CZ58" s="42" t="s">
        <v>410</v>
      </c>
      <c r="DA58" s="42" t="s">
        <v>410</v>
      </c>
      <c r="DB58" s="41"/>
      <c r="DC58" s="41"/>
      <c r="DD58" s="41"/>
    </row>
    <row r="59" spans="1:108"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0.99299999999999999</v>
      </c>
      <c r="BH59" s="42">
        <v>1.98</v>
      </c>
      <c r="BI59" s="42">
        <v>2.9619999999999997</v>
      </c>
      <c r="BJ59" s="42">
        <v>3.9390000000000001</v>
      </c>
      <c r="BK59" s="42">
        <v>4.9110000000000005</v>
      </c>
      <c r="BL59" s="42">
        <v>5.8780000000000001</v>
      </c>
      <c r="BM59" s="42">
        <v>6.8400000000000007</v>
      </c>
      <c r="BN59" s="42">
        <v>7.7970000000000006</v>
      </c>
      <c r="BO59" s="42">
        <v>8.7489999999999988</v>
      </c>
      <c r="BP59" s="42">
        <v>9.6959999999999997</v>
      </c>
      <c r="BQ59" s="42">
        <v>10.638</v>
      </c>
      <c r="BR59" s="42">
        <v>11.574999999999999</v>
      </c>
      <c r="BS59" s="42">
        <v>12.506</v>
      </c>
      <c r="BT59" s="42">
        <v>13.431999999999999</v>
      </c>
      <c r="BU59" s="42">
        <v>14.353</v>
      </c>
      <c r="BV59" s="42">
        <v>15.269</v>
      </c>
      <c r="BW59" s="42">
        <v>16.18</v>
      </c>
      <c r="BX59" s="42">
        <v>17.085000000000001</v>
      </c>
      <c r="BY59" s="42">
        <v>17.985000000000003</v>
      </c>
      <c r="BZ59" s="42">
        <v>18.879000000000001</v>
      </c>
      <c r="CA59" s="42">
        <v>19.768000000000001</v>
      </c>
      <c r="CB59" s="42">
        <v>20.651</v>
      </c>
      <c r="CC59" s="42">
        <v>21.528000000000002</v>
      </c>
      <c r="CD59" s="42">
        <v>22.398</v>
      </c>
      <c r="CE59" s="42">
        <v>23.262</v>
      </c>
      <c r="CF59" s="42">
        <v>24.12</v>
      </c>
      <c r="CG59" s="42">
        <v>24.971</v>
      </c>
      <c r="CH59" s="42">
        <v>25.815000000000001</v>
      </c>
      <c r="CI59" s="42">
        <v>26.651</v>
      </c>
      <c r="CJ59" s="42">
        <v>27.478000000000002</v>
      </c>
      <c r="CK59" s="42">
        <v>28.295000000000002</v>
      </c>
      <c r="CL59" s="42">
        <v>29.101000000000003</v>
      </c>
      <c r="CM59" s="42">
        <v>29.895</v>
      </c>
      <c r="CN59" s="42" t="s">
        <v>410</v>
      </c>
      <c r="CO59" s="42" t="s">
        <v>410</v>
      </c>
      <c r="CP59" s="42" t="s">
        <v>410</v>
      </c>
      <c r="CQ59" s="42" t="s">
        <v>410</v>
      </c>
      <c r="CR59" s="42" t="s">
        <v>410</v>
      </c>
      <c r="CS59" s="42" t="s">
        <v>410</v>
      </c>
      <c r="CT59" s="42" t="s">
        <v>410</v>
      </c>
      <c r="CU59" s="42" t="s">
        <v>410</v>
      </c>
      <c r="CV59" s="42" t="s">
        <v>410</v>
      </c>
      <c r="CW59" s="42" t="s">
        <v>410</v>
      </c>
      <c r="CX59" s="42" t="s">
        <v>410</v>
      </c>
      <c r="CY59" s="42" t="s">
        <v>410</v>
      </c>
      <c r="CZ59" s="42" t="s">
        <v>410</v>
      </c>
      <c r="DA59" s="42" t="s">
        <v>410</v>
      </c>
      <c r="DB59" s="41"/>
      <c r="DC59" s="41"/>
      <c r="DD59" s="41"/>
    </row>
    <row r="60" spans="1:108"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0.99199999999999999</v>
      </c>
      <c r="BI60" s="42">
        <v>1.9789999999999999</v>
      </c>
      <c r="BJ60" s="42">
        <v>2.9609999999999999</v>
      </c>
      <c r="BK60" s="42">
        <v>3.9379999999999997</v>
      </c>
      <c r="BL60" s="42">
        <v>4.91</v>
      </c>
      <c r="BM60" s="42">
        <v>5.8770000000000007</v>
      </c>
      <c r="BN60" s="42">
        <v>6.8390000000000004</v>
      </c>
      <c r="BO60" s="42">
        <v>7.7949999999999999</v>
      </c>
      <c r="BP60" s="42">
        <v>8.7469999999999999</v>
      </c>
      <c r="BQ60" s="42">
        <v>9.6929999999999996</v>
      </c>
      <c r="BR60" s="42">
        <v>10.633999999999999</v>
      </c>
      <c r="BS60" s="42">
        <v>11.57</v>
      </c>
      <c r="BT60" s="42">
        <v>12.500999999999999</v>
      </c>
      <c r="BU60" s="42">
        <v>13.427</v>
      </c>
      <c r="BV60" s="42">
        <v>14.347</v>
      </c>
      <c r="BW60" s="42">
        <v>15.261999999999999</v>
      </c>
      <c r="BX60" s="42">
        <v>16.172000000000001</v>
      </c>
      <c r="BY60" s="42">
        <v>17.076000000000001</v>
      </c>
      <c r="BZ60" s="42">
        <v>17.975000000000001</v>
      </c>
      <c r="CA60" s="42">
        <v>18.868000000000002</v>
      </c>
      <c r="CB60" s="42">
        <v>19.755000000000003</v>
      </c>
      <c r="CC60" s="42">
        <v>20.636000000000003</v>
      </c>
      <c r="CD60" s="42">
        <v>21.511000000000003</v>
      </c>
      <c r="CE60" s="42">
        <v>22.380000000000003</v>
      </c>
      <c r="CF60" s="42">
        <v>23.242000000000001</v>
      </c>
      <c r="CG60" s="42">
        <v>24.097000000000001</v>
      </c>
      <c r="CH60" s="42">
        <v>24.945</v>
      </c>
      <c r="CI60" s="42">
        <v>25.784000000000002</v>
      </c>
      <c r="CJ60" s="42">
        <v>26.614000000000001</v>
      </c>
      <c r="CK60" s="42">
        <v>27.434000000000001</v>
      </c>
      <c r="CL60" s="42">
        <v>28.244</v>
      </c>
      <c r="CM60" s="42">
        <v>29.042000000000002</v>
      </c>
      <c r="CN60" s="42" t="s">
        <v>410</v>
      </c>
      <c r="CO60" s="42" t="s">
        <v>410</v>
      </c>
      <c r="CP60" s="42" t="s">
        <v>410</v>
      </c>
      <c r="CQ60" s="42" t="s">
        <v>410</v>
      </c>
      <c r="CR60" s="42" t="s">
        <v>410</v>
      </c>
      <c r="CS60" s="42" t="s">
        <v>410</v>
      </c>
      <c r="CT60" s="42" t="s">
        <v>410</v>
      </c>
      <c r="CU60" s="42" t="s">
        <v>410</v>
      </c>
      <c r="CV60" s="42" t="s">
        <v>410</v>
      </c>
      <c r="CW60" s="42" t="s">
        <v>410</v>
      </c>
      <c r="CX60" s="42" t="s">
        <v>410</v>
      </c>
      <c r="CY60" s="42" t="s">
        <v>410</v>
      </c>
      <c r="CZ60" s="42" t="s">
        <v>410</v>
      </c>
      <c r="DA60" s="42" t="s">
        <v>410</v>
      </c>
      <c r="DB60" s="41"/>
      <c r="DC60" s="41"/>
      <c r="DD60" s="41"/>
    </row>
    <row r="61" spans="1:108"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0.99199999999999999</v>
      </c>
      <c r="BJ61" s="42">
        <v>1.9789999999999999</v>
      </c>
      <c r="BK61" s="42">
        <v>2.9609999999999999</v>
      </c>
      <c r="BL61" s="42">
        <v>3.9369999999999998</v>
      </c>
      <c r="BM61" s="42">
        <v>4.9080000000000004</v>
      </c>
      <c r="BN61" s="42">
        <v>5.8740000000000006</v>
      </c>
      <c r="BO61" s="42">
        <v>6.835</v>
      </c>
      <c r="BP61" s="42">
        <v>7.7910000000000004</v>
      </c>
      <c r="BQ61" s="42">
        <v>8.7419999999999991</v>
      </c>
      <c r="BR61" s="42">
        <v>9.6879999999999988</v>
      </c>
      <c r="BS61" s="42">
        <v>10.629</v>
      </c>
      <c r="BT61" s="42">
        <v>11.565</v>
      </c>
      <c r="BU61" s="42">
        <v>12.494999999999999</v>
      </c>
      <c r="BV61" s="42">
        <v>13.42</v>
      </c>
      <c r="BW61" s="42">
        <v>14.34</v>
      </c>
      <c r="BX61" s="42">
        <v>15.254</v>
      </c>
      <c r="BY61" s="42">
        <v>16.162000000000003</v>
      </c>
      <c r="BZ61" s="42">
        <v>17.065000000000001</v>
      </c>
      <c r="CA61" s="42">
        <v>17.962</v>
      </c>
      <c r="CB61" s="42">
        <v>18.853000000000002</v>
      </c>
      <c r="CC61" s="42">
        <v>19.738</v>
      </c>
      <c r="CD61" s="42">
        <v>20.617000000000001</v>
      </c>
      <c r="CE61" s="42">
        <v>21.490000000000002</v>
      </c>
      <c r="CF61" s="42">
        <v>22.356000000000002</v>
      </c>
      <c r="CG61" s="42">
        <v>23.215</v>
      </c>
      <c r="CH61" s="42">
        <v>24.066000000000003</v>
      </c>
      <c r="CI61" s="42">
        <v>24.909000000000002</v>
      </c>
      <c r="CJ61" s="42">
        <v>25.743000000000002</v>
      </c>
      <c r="CK61" s="42">
        <v>26.567</v>
      </c>
      <c r="CL61" s="42">
        <v>27.380000000000003</v>
      </c>
      <c r="CM61" s="42">
        <v>28.181000000000001</v>
      </c>
      <c r="CN61" s="42" t="s">
        <v>410</v>
      </c>
      <c r="CO61" s="42" t="s">
        <v>410</v>
      </c>
      <c r="CP61" s="42" t="s">
        <v>410</v>
      </c>
      <c r="CQ61" s="42" t="s">
        <v>410</v>
      </c>
      <c r="CR61" s="42" t="s">
        <v>410</v>
      </c>
      <c r="CS61" s="42" t="s">
        <v>410</v>
      </c>
      <c r="CT61" s="42" t="s">
        <v>410</v>
      </c>
      <c r="CU61" s="42" t="s">
        <v>410</v>
      </c>
      <c r="CV61" s="42" t="s">
        <v>410</v>
      </c>
      <c r="CW61" s="42" t="s">
        <v>410</v>
      </c>
      <c r="CX61" s="42" t="s">
        <v>410</v>
      </c>
      <c r="CY61" s="42" t="s">
        <v>410</v>
      </c>
      <c r="CZ61" s="42" t="s">
        <v>410</v>
      </c>
      <c r="DA61" s="42" t="s">
        <v>410</v>
      </c>
      <c r="DB61" s="41"/>
      <c r="DC61" s="41"/>
      <c r="DD61" s="41"/>
    </row>
    <row r="62" spans="1:108"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0.99199999999999999</v>
      </c>
      <c r="BK62" s="42">
        <v>1.978</v>
      </c>
      <c r="BL62" s="42">
        <v>2.9590000000000001</v>
      </c>
      <c r="BM62" s="42">
        <v>3.9350000000000001</v>
      </c>
      <c r="BN62" s="42">
        <v>4.9060000000000006</v>
      </c>
      <c r="BO62" s="42">
        <v>5.8720000000000008</v>
      </c>
      <c r="BP62" s="42">
        <v>6.8330000000000002</v>
      </c>
      <c r="BQ62" s="42">
        <v>7.7890000000000006</v>
      </c>
      <c r="BR62" s="42">
        <v>8.738999999999999</v>
      </c>
      <c r="BS62" s="42">
        <v>9.6839999999999993</v>
      </c>
      <c r="BT62" s="42">
        <v>10.623999999999999</v>
      </c>
      <c r="BU62" s="42">
        <v>11.558999999999999</v>
      </c>
      <c r="BV62" s="42">
        <v>12.488</v>
      </c>
      <c r="BW62" s="42">
        <v>13.411999999999999</v>
      </c>
      <c r="BX62" s="42">
        <v>14.331</v>
      </c>
      <c r="BY62" s="42">
        <v>15.244</v>
      </c>
      <c r="BZ62" s="42">
        <v>16.151</v>
      </c>
      <c r="CA62" s="42">
        <v>17.053000000000001</v>
      </c>
      <c r="CB62" s="42">
        <v>17.949000000000002</v>
      </c>
      <c r="CC62" s="42">
        <v>18.838000000000001</v>
      </c>
      <c r="CD62" s="42">
        <v>19.721</v>
      </c>
      <c r="CE62" s="42">
        <v>20.598000000000003</v>
      </c>
      <c r="CF62" s="42">
        <v>21.468</v>
      </c>
      <c r="CG62" s="42">
        <v>22.331</v>
      </c>
      <c r="CH62" s="42">
        <v>23.186</v>
      </c>
      <c r="CI62" s="42">
        <v>24.033000000000001</v>
      </c>
      <c r="CJ62" s="42">
        <v>24.871000000000002</v>
      </c>
      <c r="CK62" s="42">
        <v>25.699000000000002</v>
      </c>
      <c r="CL62" s="42">
        <v>26.515000000000001</v>
      </c>
      <c r="CM62" s="42">
        <v>27.319000000000003</v>
      </c>
      <c r="CN62" s="42" t="s">
        <v>410</v>
      </c>
      <c r="CO62" s="42" t="s">
        <v>410</v>
      </c>
      <c r="CP62" s="42" t="s">
        <v>410</v>
      </c>
      <c r="CQ62" s="42" t="s">
        <v>410</v>
      </c>
      <c r="CR62" s="42" t="s">
        <v>410</v>
      </c>
      <c r="CS62" s="42" t="s">
        <v>410</v>
      </c>
      <c r="CT62" s="42" t="s">
        <v>410</v>
      </c>
      <c r="CU62" s="42" t="s">
        <v>410</v>
      </c>
      <c r="CV62" s="42" t="s">
        <v>410</v>
      </c>
      <c r="CW62" s="42" t="s">
        <v>410</v>
      </c>
      <c r="CX62" s="42" t="s">
        <v>410</v>
      </c>
      <c r="CY62" s="42" t="s">
        <v>410</v>
      </c>
      <c r="CZ62" s="42" t="s">
        <v>410</v>
      </c>
      <c r="DA62" s="42" t="s">
        <v>410</v>
      </c>
      <c r="DB62" s="41"/>
      <c r="DC62" s="41"/>
      <c r="DD62" s="41"/>
    </row>
    <row r="63" spans="1:108"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0.99099999999999999</v>
      </c>
      <c r="BL63" s="42">
        <v>1.9769999999999999</v>
      </c>
      <c r="BM63" s="42">
        <v>2.9579999999999997</v>
      </c>
      <c r="BN63" s="42">
        <v>3.9339999999999997</v>
      </c>
      <c r="BO63" s="42">
        <v>4.9050000000000002</v>
      </c>
      <c r="BP63" s="42">
        <v>5.8710000000000004</v>
      </c>
      <c r="BQ63" s="42">
        <v>6.8310000000000004</v>
      </c>
      <c r="BR63" s="42">
        <v>7.7860000000000005</v>
      </c>
      <c r="BS63" s="42">
        <v>8.7359999999999989</v>
      </c>
      <c r="BT63" s="42">
        <v>9.6809999999999992</v>
      </c>
      <c r="BU63" s="42">
        <v>10.62</v>
      </c>
      <c r="BV63" s="42">
        <v>11.554</v>
      </c>
      <c r="BW63" s="42">
        <v>12.482999999999999</v>
      </c>
      <c r="BX63" s="42">
        <v>13.405999999999999</v>
      </c>
      <c r="BY63" s="42">
        <v>14.322999999999999</v>
      </c>
      <c r="BZ63" s="42">
        <v>15.234999999999999</v>
      </c>
      <c r="CA63" s="42">
        <v>16.141000000000002</v>
      </c>
      <c r="CB63" s="42">
        <v>17.041</v>
      </c>
      <c r="CC63" s="42">
        <v>17.935000000000002</v>
      </c>
      <c r="CD63" s="42">
        <v>18.822000000000003</v>
      </c>
      <c r="CE63" s="42">
        <v>19.703000000000003</v>
      </c>
      <c r="CF63" s="42">
        <v>20.577000000000002</v>
      </c>
      <c r="CG63" s="42">
        <v>21.444000000000003</v>
      </c>
      <c r="CH63" s="42">
        <v>22.303000000000001</v>
      </c>
      <c r="CI63" s="42">
        <v>23.154</v>
      </c>
      <c r="CJ63" s="42">
        <v>23.995000000000001</v>
      </c>
      <c r="CK63" s="42">
        <v>24.826000000000001</v>
      </c>
      <c r="CL63" s="42">
        <v>25.646000000000001</v>
      </c>
      <c r="CM63" s="42">
        <v>26.454000000000001</v>
      </c>
      <c r="CN63" s="42" t="s">
        <v>410</v>
      </c>
      <c r="CO63" s="42" t="s">
        <v>410</v>
      </c>
      <c r="CP63" s="42" t="s">
        <v>410</v>
      </c>
      <c r="CQ63" s="42" t="s">
        <v>410</v>
      </c>
      <c r="CR63" s="42" t="s">
        <v>410</v>
      </c>
      <c r="CS63" s="42" t="s">
        <v>410</v>
      </c>
      <c r="CT63" s="42" t="s">
        <v>410</v>
      </c>
      <c r="CU63" s="42" t="s">
        <v>410</v>
      </c>
      <c r="CV63" s="42" t="s">
        <v>410</v>
      </c>
      <c r="CW63" s="42" t="s">
        <v>410</v>
      </c>
      <c r="CX63" s="42" t="s">
        <v>410</v>
      </c>
      <c r="CY63" s="42" t="s">
        <v>410</v>
      </c>
      <c r="CZ63" s="42" t="s">
        <v>410</v>
      </c>
      <c r="DA63" s="42" t="s">
        <v>410</v>
      </c>
      <c r="DB63" s="41"/>
      <c r="DC63" s="41"/>
      <c r="DD63" s="41"/>
    </row>
    <row r="64" spans="1:108"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0.99099999999999999</v>
      </c>
      <c r="BM64" s="42">
        <v>1.9769999999999999</v>
      </c>
      <c r="BN64" s="42">
        <v>2.9579999999999997</v>
      </c>
      <c r="BO64" s="42">
        <v>3.9329999999999998</v>
      </c>
      <c r="BP64" s="42">
        <v>4.9030000000000005</v>
      </c>
      <c r="BQ64" s="42">
        <v>5.8680000000000003</v>
      </c>
      <c r="BR64" s="42">
        <v>6.8280000000000003</v>
      </c>
      <c r="BS64" s="42">
        <v>7.7830000000000004</v>
      </c>
      <c r="BT64" s="42">
        <v>8.7319999999999993</v>
      </c>
      <c r="BU64" s="42">
        <v>9.6760000000000002</v>
      </c>
      <c r="BV64" s="42">
        <v>10.615</v>
      </c>
      <c r="BW64" s="42">
        <v>11.548</v>
      </c>
      <c r="BX64" s="42">
        <v>12.475</v>
      </c>
      <c r="BY64" s="42">
        <v>13.397</v>
      </c>
      <c r="BZ64" s="42">
        <v>14.312999999999999</v>
      </c>
      <c r="CA64" s="42">
        <v>15.222999999999999</v>
      </c>
      <c r="CB64" s="42">
        <v>16.127000000000002</v>
      </c>
      <c r="CC64" s="42">
        <v>17.025000000000002</v>
      </c>
      <c r="CD64" s="42">
        <v>17.916</v>
      </c>
      <c r="CE64" s="42">
        <v>18.801000000000002</v>
      </c>
      <c r="CF64" s="42">
        <v>19.679000000000002</v>
      </c>
      <c r="CG64" s="42">
        <v>20.55</v>
      </c>
      <c r="CH64" s="42">
        <v>21.413</v>
      </c>
      <c r="CI64" s="42">
        <v>22.266999999999999</v>
      </c>
      <c r="CJ64" s="42">
        <v>23.112000000000002</v>
      </c>
      <c r="CK64" s="42">
        <v>23.947000000000003</v>
      </c>
      <c r="CL64" s="42">
        <v>24.77</v>
      </c>
      <c r="CM64" s="42">
        <v>25.581</v>
      </c>
      <c r="CN64" s="42" t="s">
        <v>410</v>
      </c>
      <c r="CO64" s="42" t="s">
        <v>410</v>
      </c>
      <c r="CP64" s="42" t="s">
        <v>410</v>
      </c>
      <c r="CQ64" s="42" t="s">
        <v>410</v>
      </c>
      <c r="CR64" s="42" t="s">
        <v>410</v>
      </c>
      <c r="CS64" s="42" t="s">
        <v>410</v>
      </c>
      <c r="CT64" s="42" t="s">
        <v>410</v>
      </c>
      <c r="CU64" s="42" t="s">
        <v>410</v>
      </c>
      <c r="CV64" s="42" t="s">
        <v>410</v>
      </c>
      <c r="CW64" s="42" t="s">
        <v>410</v>
      </c>
      <c r="CX64" s="42" t="s">
        <v>410</v>
      </c>
      <c r="CY64" s="42" t="s">
        <v>410</v>
      </c>
      <c r="CZ64" s="42" t="s">
        <v>410</v>
      </c>
      <c r="DA64" s="42" t="s">
        <v>410</v>
      </c>
      <c r="DB64" s="41"/>
      <c r="DC64" s="41"/>
      <c r="DD64" s="41"/>
    </row>
    <row r="65" spans="1:108"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0.99099999999999999</v>
      </c>
      <c r="BN65" s="42">
        <v>1.9769999999999999</v>
      </c>
      <c r="BO65" s="42">
        <v>2.9569999999999999</v>
      </c>
      <c r="BP65" s="42">
        <v>3.9319999999999999</v>
      </c>
      <c r="BQ65" s="42">
        <v>4.9020000000000001</v>
      </c>
      <c r="BR65" s="42">
        <v>5.867</v>
      </c>
      <c r="BS65" s="42">
        <v>6.8260000000000005</v>
      </c>
      <c r="BT65" s="42">
        <v>7.78</v>
      </c>
      <c r="BU65" s="42">
        <v>8.7289999999999992</v>
      </c>
      <c r="BV65" s="42">
        <v>9.6719999999999988</v>
      </c>
      <c r="BW65" s="42">
        <v>10.61</v>
      </c>
      <c r="BX65" s="42">
        <v>11.542</v>
      </c>
      <c r="BY65" s="42">
        <v>12.468</v>
      </c>
      <c r="BZ65" s="42">
        <v>13.388999999999999</v>
      </c>
      <c r="CA65" s="42">
        <v>14.304</v>
      </c>
      <c r="CB65" s="42">
        <v>15.212999999999999</v>
      </c>
      <c r="CC65" s="42">
        <v>16.115000000000002</v>
      </c>
      <c r="CD65" s="42">
        <v>17.010000000000002</v>
      </c>
      <c r="CE65" s="42">
        <v>17.899000000000001</v>
      </c>
      <c r="CF65" s="42">
        <v>18.781000000000002</v>
      </c>
      <c r="CG65" s="42">
        <v>19.656000000000002</v>
      </c>
      <c r="CH65" s="42">
        <v>20.523</v>
      </c>
      <c r="CI65" s="42">
        <v>21.381</v>
      </c>
      <c r="CJ65" s="42">
        <v>22.23</v>
      </c>
      <c r="CK65" s="42">
        <v>23.068000000000001</v>
      </c>
      <c r="CL65" s="42">
        <v>23.895</v>
      </c>
      <c r="CM65" s="42">
        <v>24.709</v>
      </c>
      <c r="CN65" s="42" t="s">
        <v>410</v>
      </c>
      <c r="CO65" s="42" t="s">
        <v>410</v>
      </c>
      <c r="CP65" s="42" t="s">
        <v>410</v>
      </c>
      <c r="CQ65" s="42" t="s">
        <v>410</v>
      </c>
      <c r="CR65" s="42" t="s">
        <v>410</v>
      </c>
      <c r="CS65" s="42" t="s">
        <v>410</v>
      </c>
      <c r="CT65" s="42" t="s">
        <v>410</v>
      </c>
      <c r="CU65" s="42" t="s">
        <v>410</v>
      </c>
      <c r="CV65" s="42" t="s">
        <v>410</v>
      </c>
      <c r="CW65" s="42" t="s">
        <v>410</v>
      </c>
      <c r="CX65" s="42" t="s">
        <v>410</v>
      </c>
      <c r="CY65" s="42" t="s">
        <v>410</v>
      </c>
      <c r="CZ65" s="42" t="s">
        <v>410</v>
      </c>
      <c r="DA65" s="42" t="s">
        <v>410</v>
      </c>
      <c r="DB65" s="41"/>
      <c r="DC65" s="41"/>
      <c r="DD65" s="41"/>
    </row>
    <row r="66" spans="1:108"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0.99</v>
      </c>
      <c r="BO66" s="42">
        <v>1.9749999999999999</v>
      </c>
      <c r="BP66" s="42">
        <v>2.9550000000000001</v>
      </c>
      <c r="BQ66" s="42">
        <v>3.9299999999999997</v>
      </c>
      <c r="BR66" s="42">
        <v>4.899</v>
      </c>
      <c r="BS66" s="42">
        <v>5.8630000000000004</v>
      </c>
      <c r="BT66" s="42">
        <v>6.8220000000000001</v>
      </c>
      <c r="BU66" s="42">
        <v>7.7750000000000004</v>
      </c>
      <c r="BV66" s="42">
        <v>8.722999999999999</v>
      </c>
      <c r="BW66" s="42">
        <v>9.6649999999999991</v>
      </c>
      <c r="BX66" s="42">
        <v>10.600999999999999</v>
      </c>
      <c r="BY66" s="42">
        <v>11.532</v>
      </c>
      <c r="BZ66" s="42">
        <v>12.456999999999999</v>
      </c>
      <c r="CA66" s="42">
        <v>13.375999999999999</v>
      </c>
      <c r="CB66" s="42">
        <v>14.289</v>
      </c>
      <c r="CC66" s="42">
        <v>15.195</v>
      </c>
      <c r="CD66" s="42">
        <v>16.094000000000001</v>
      </c>
      <c r="CE66" s="42">
        <v>16.987000000000002</v>
      </c>
      <c r="CF66" s="42">
        <v>17.873000000000001</v>
      </c>
      <c r="CG66" s="42">
        <v>18.752000000000002</v>
      </c>
      <c r="CH66" s="42">
        <v>19.623000000000001</v>
      </c>
      <c r="CI66" s="42">
        <v>20.485000000000003</v>
      </c>
      <c r="CJ66" s="42">
        <v>21.337</v>
      </c>
      <c r="CK66" s="42">
        <v>22.179000000000002</v>
      </c>
      <c r="CL66" s="42">
        <v>23.009</v>
      </c>
      <c r="CM66" s="42">
        <v>23.827000000000002</v>
      </c>
      <c r="CN66" s="42" t="s">
        <v>410</v>
      </c>
      <c r="CO66" s="42" t="s">
        <v>410</v>
      </c>
      <c r="CP66" s="42" t="s">
        <v>410</v>
      </c>
      <c r="CQ66" s="42" t="s">
        <v>410</v>
      </c>
      <c r="CR66" s="42" t="s">
        <v>410</v>
      </c>
      <c r="CS66" s="42" t="s">
        <v>410</v>
      </c>
      <c r="CT66" s="42" t="s">
        <v>410</v>
      </c>
      <c r="CU66" s="42" t="s">
        <v>410</v>
      </c>
      <c r="CV66" s="42" t="s">
        <v>410</v>
      </c>
      <c r="CW66" s="42" t="s">
        <v>410</v>
      </c>
      <c r="CX66" s="42" t="s">
        <v>410</v>
      </c>
      <c r="CY66" s="42" t="s">
        <v>410</v>
      </c>
      <c r="CZ66" s="42" t="s">
        <v>410</v>
      </c>
      <c r="DA66" s="42" t="s">
        <v>410</v>
      </c>
      <c r="DB66" s="41"/>
      <c r="DC66" s="41"/>
      <c r="DD66" s="41"/>
    </row>
    <row r="67" spans="1:108"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0.99</v>
      </c>
      <c r="BP67" s="42">
        <v>1.9749999999999999</v>
      </c>
      <c r="BQ67" s="42">
        <v>2.9539999999999997</v>
      </c>
      <c r="BR67" s="42">
        <v>3.9279999999999999</v>
      </c>
      <c r="BS67" s="42">
        <v>4.8970000000000002</v>
      </c>
      <c r="BT67" s="42">
        <v>5.86</v>
      </c>
      <c r="BU67" s="42">
        <v>6.8180000000000005</v>
      </c>
      <c r="BV67" s="42">
        <v>7.7700000000000005</v>
      </c>
      <c r="BW67" s="42">
        <v>8.7169999999999987</v>
      </c>
      <c r="BX67" s="42">
        <v>9.6579999999999995</v>
      </c>
      <c r="BY67" s="42">
        <v>10.593</v>
      </c>
      <c r="BZ67" s="42">
        <v>11.522</v>
      </c>
      <c r="CA67" s="42">
        <v>12.446</v>
      </c>
      <c r="CB67" s="42">
        <v>13.363</v>
      </c>
      <c r="CC67" s="42">
        <v>14.273999999999999</v>
      </c>
      <c r="CD67" s="42">
        <v>15.177999999999999</v>
      </c>
      <c r="CE67" s="42">
        <v>16.075000000000003</v>
      </c>
      <c r="CF67" s="42">
        <v>16.965</v>
      </c>
      <c r="CG67" s="42">
        <v>17.848000000000003</v>
      </c>
      <c r="CH67" s="42">
        <v>18.722000000000001</v>
      </c>
      <c r="CI67" s="42">
        <v>19.588000000000001</v>
      </c>
      <c r="CJ67" s="42">
        <v>20.444000000000003</v>
      </c>
      <c r="CK67" s="42">
        <v>21.289000000000001</v>
      </c>
      <c r="CL67" s="42">
        <v>22.123000000000001</v>
      </c>
      <c r="CM67" s="42">
        <v>22.944000000000003</v>
      </c>
      <c r="CN67" s="42" t="s">
        <v>410</v>
      </c>
      <c r="CO67" s="42" t="s">
        <v>410</v>
      </c>
      <c r="CP67" s="42" t="s">
        <v>410</v>
      </c>
      <c r="CQ67" s="42" t="s">
        <v>410</v>
      </c>
      <c r="CR67" s="42" t="s">
        <v>410</v>
      </c>
      <c r="CS67" s="42" t="s">
        <v>410</v>
      </c>
      <c r="CT67" s="42" t="s">
        <v>410</v>
      </c>
      <c r="CU67" s="42" t="s">
        <v>410</v>
      </c>
      <c r="CV67" s="42" t="s">
        <v>410</v>
      </c>
      <c r="CW67" s="42" t="s">
        <v>410</v>
      </c>
      <c r="CX67" s="42" t="s">
        <v>410</v>
      </c>
      <c r="CY67" s="42" t="s">
        <v>410</v>
      </c>
      <c r="CZ67" s="42" t="s">
        <v>410</v>
      </c>
      <c r="DA67" s="42" t="s">
        <v>410</v>
      </c>
      <c r="DB67" s="41"/>
      <c r="DC67" s="41"/>
      <c r="DD67" s="41"/>
    </row>
    <row r="68" spans="1:108"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0.99</v>
      </c>
      <c r="BQ68" s="42">
        <v>1.974</v>
      </c>
      <c r="BR68" s="42">
        <v>2.9529999999999998</v>
      </c>
      <c r="BS68" s="42">
        <v>3.9259999999999997</v>
      </c>
      <c r="BT68" s="42">
        <v>4.8940000000000001</v>
      </c>
      <c r="BU68" s="42">
        <v>5.8570000000000002</v>
      </c>
      <c r="BV68" s="42">
        <v>6.8140000000000001</v>
      </c>
      <c r="BW68" s="42">
        <v>7.7650000000000006</v>
      </c>
      <c r="BX68" s="42">
        <v>8.7110000000000003</v>
      </c>
      <c r="BY68" s="42">
        <v>9.6509999999999998</v>
      </c>
      <c r="BZ68" s="42">
        <v>10.584999999999999</v>
      </c>
      <c r="CA68" s="42">
        <v>11.513</v>
      </c>
      <c r="CB68" s="42">
        <v>12.434999999999999</v>
      </c>
      <c r="CC68" s="42">
        <v>13.35</v>
      </c>
      <c r="CD68" s="42">
        <v>14.257999999999999</v>
      </c>
      <c r="CE68" s="42">
        <v>15.158999999999999</v>
      </c>
      <c r="CF68" s="42">
        <v>16.053000000000001</v>
      </c>
      <c r="CG68" s="42">
        <v>16.940000000000001</v>
      </c>
      <c r="CH68" s="42">
        <v>17.818000000000001</v>
      </c>
      <c r="CI68" s="42">
        <v>18.687000000000001</v>
      </c>
      <c r="CJ68" s="42">
        <v>19.547000000000001</v>
      </c>
      <c r="CK68" s="42">
        <v>20.396000000000001</v>
      </c>
      <c r="CL68" s="42">
        <v>21.233000000000001</v>
      </c>
      <c r="CM68" s="42">
        <v>22.058</v>
      </c>
      <c r="CN68" s="42" t="s">
        <v>410</v>
      </c>
      <c r="CO68" s="42" t="s">
        <v>410</v>
      </c>
      <c r="CP68" s="42" t="s">
        <v>410</v>
      </c>
      <c r="CQ68" s="42" t="s">
        <v>410</v>
      </c>
      <c r="CR68" s="42" t="s">
        <v>410</v>
      </c>
      <c r="CS68" s="42" t="s">
        <v>410</v>
      </c>
      <c r="CT68" s="42" t="s">
        <v>410</v>
      </c>
      <c r="CU68" s="42" t="s">
        <v>410</v>
      </c>
      <c r="CV68" s="42" t="s">
        <v>410</v>
      </c>
      <c r="CW68" s="42" t="s">
        <v>410</v>
      </c>
      <c r="CX68" s="42" t="s">
        <v>410</v>
      </c>
      <c r="CY68" s="42" t="s">
        <v>410</v>
      </c>
      <c r="CZ68" s="42" t="s">
        <v>410</v>
      </c>
      <c r="DA68" s="42" t="s">
        <v>410</v>
      </c>
      <c r="DB68" s="41"/>
      <c r="DC68" s="41"/>
      <c r="DD68" s="41"/>
    </row>
    <row r="69" spans="1:108"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0.98899999999999999</v>
      </c>
      <c r="BR69" s="42">
        <v>1.9729999999999999</v>
      </c>
      <c r="BS69" s="42">
        <v>2.9510000000000001</v>
      </c>
      <c r="BT69" s="42">
        <v>3.9239999999999999</v>
      </c>
      <c r="BU69" s="42">
        <v>4.891</v>
      </c>
      <c r="BV69" s="42">
        <v>5.8530000000000006</v>
      </c>
      <c r="BW69" s="42">
        <v>6.8090000000000002</v>
      </c>
      <c r="BX69" s="42">
        <v>7.7590000000000003</v>
      </c>
      <c r="BY69" s="42">
        <v>8.7029999999999994</v>
      </c>
      <c r="BZ69" s="42">
        <v>9.641</v>
      </c>
      <c r="CA69" s="42">
        <v>10.572999999999999</v>
      </c>
      <c r="CB69" s="42">
        <v>11.498999999999999</v>
      </c>
      <c r="CC69" s="42">
        <v>12.417999999999999</v>
      </c>
      <c r="CD69" s="42">
        <v>13.33</v>
      </c>
      <c r="CE69" s="42">
        <v>14.234999999999999</v>
      </c>
      <c r="CF69" s="42">
        <v>15.132999999999999</v>
      </c>
      <c r="CG69" s="42">
        <v>16.024000000000001</v>
      </c>
      <c r="CH69" s="42">
        <v>16.906000000000002</v>
      </c>
      <c r="CI69" s="42">
        <v>17.779</v>
      </c>
      <c r="CJ69" s="42">
        <v>18.643000000000001</v>
      </c>
      <c r="CK69" s="42">
        <v>19.496000000000002</v>
      </c>
      <c r="CL69" s="42">
        <v>20.337</v>
      </c>
      <c r="CM69" s="42">
        <v>21.165000000000003</v>
      </c>
      <c r="CN69" s="42" t="s">
        <v>410</v>
      </c>
      <c r="CO69" s="42" t="s">
        <v>410</v>
      </c>
      <c r="CP69" s="42" t="s">
        <v>410</v>
      </c>
      <c r="CQ69" s="42" t="s">
        <v>410</v>
      </c>
      <c r="CR69" s="42" t="s">
        <v>410</v>
      </c>
      <c r="CS69" s="42" t="s">
        <v>410</v>
      </c>
      <c r="CT69" s="42" t="s">
        <v>410</v>
      </c>
      <c r="CU69" s="42" t="s">
        <v>410</v>
      </c>
      <c r="CV69" s="42" t="s">
        <v>410</v>
      </c>
      <c r="CW69" s="42" t="s">
        <v>410</v>
      </c>
      <c r="CX69" s="42" t="s">
        <v>410</v>
      </c>
      <c r="CY69" s="42" t="s">
        <v>410</v>
      </c>
      <c r="CZ69" s="42" t="s">
        <v>410</v>
      </c>
      <c r="DA69" s="42" t="s">
        <v>410</v>
      </c>
      <c r="DB69" s="41"/>
      <c r="DC69" s="41"/>
      <c r="DD69" s="41"/>
    </row>
    <row r="70" spans="1:108"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0.98799999999999999</v>
      </c>
      <c r="BS70" s="42">
        <v>1.9709999999999999</v>
      </c>
      <c r="BT70" s="42">
        <v>2.9489999999999998</v>
      </c>
      <c r="BU70" s="42">
        <v>3.9209999999999998</v>
      </c>
      <c r="BV70" s="42">
        <v>4.8870000000000005</v>
      </c>
      <c r="BW70" s="42">
        <v>5.8480000000000008</v>
      </c>
      <c r="BX70" s="42">
        <v>6.8029999999999999</v>
      </c>
      <c r="BY70" s="42">
        <v>7.7520000000000007</v>
      </c>
      <c r="BZ70" s="42">
        <v>8.6950000000000003</v>
      </c>
      <c r="CA70" s="42">
        <v>9.6319999999999997</v>
      </c>
      <c r="CB70" s="42">
        <v>10.561999999999999</v>
      </c>
      <c r="CC70" s="42">
        <v>11.485999999999999</v>
      </c>
      <c r="CD70" s="42">
        <v>12.401999999999999</v>
      </c>
      <c r="CE70" s="42">
        <v>13.311999999999999</v>
      </c>
      <c r="CF70" s="42">
        <v>14.213999999999999</v>
      </c>
      <c r="CG70" s="42">
        <v>15.109</v>
      </c>
      <c r="CH70" s="42">
        <v>15.994999999999999</v>
      </c>
      <c r="CI70" s="42">
        <v>16.872</v>
      </c>
      <c r="CJ70" s="42">
        <v>17.739000000000001</v>
      </c>
      <c r="CK70" s="42">
        <v>18.595000000000002</v>
      </c>
      <c r="CL70" s="42">
        <v>19.439</v>
      </c>
      <c r="CM70" s="42">
        <v>20.27</v>
      </c>
      <c r="CN70" s="42" t="s">
        <v>410</v>
      </c>
      <c r="CO70" s="42" t="s">
        <v>410</v>
      </c>
      <c r="CP70" s="42" t="s">
        <v>410</v>
      </c>
      <c r="CQ70" s="42" t="s">
        <v>410</v>
      </c>
      <c r="CR70" s="42" t="s">
        <v>410</v>
      </c>
      <c r="CS70" s="42" t="s">
        <v>410</v>
      </c>
      <c r="CT70" s="42" t="s">
        <v>410</v>
      </c>
      <c r="CU70" s="42" t="s">
        <v>410</v>
      </c>
      <c r="CV70" s="42" t="s">
        <v>410</v>
      </c>
      <c r="CW70" s="42" t="s">
        <v>410</v>
      </c>
      <c r="CX70" s="42" t="s">
        <v>410</v>
      </c>
      <c r="CY70" s="42" t="s">
        <v>410</v>
      </c>
      <c r="CZ70" s="42" t="s">
        <v>410</v>
      </c>
      <c r="DA70" s="42" t="s">
        <v>410</v>
      </c>
      <c r="DB70" s="41"/>
      <c r="DC70" s="41"/>
      <c r="DD70" s="41"/>
    </row>
    <row r="71" spans="1:108"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0.98799999999999999</v>
      </c>
      <c r="BT71" s="42">
        <v>1.97</v>
      </c>
      <c r="BU71" s="42">
        <v>2.9470000000000001</v>
      </c>
      <c r="BV71" s="42">
        <v>3.9179999999999997</v>
      </c>
      <c r="BW71" s="42">
        <v>4.883</v>
      </c>
      <c r="BX71" s="42">
        <v>5.8420000000000005</v>
      </c>
      <c r="BY71" s="42">
        <v>6.7949999999999999</v>
      </c>
      <c r="BZ71" s="42">
        <v>7.742</v>
      </c>
      <c r="CA71" s="42">
        <v>8.6829999999999998</v>
      </c>
      <c r="CB71" s="42">
        <v>9.6180000000000003</v>
      </c>
      <c r="CC71" s="42">
        <v>10.545999999999999</v>
      </c>
      <c r="CD71" s="42">
        <v>11.466999999999999</v>
      </c>
      <c r="CE71" s="42">
        <v>12.381</v>
      </c>
      <c r="CF71" s="42">
        <v>13.286999999999999</v>
      </c>
      <c r="CG71" s="42">
        <v>14.186</v>
      </c>
      <c r="CH71" s="42">
        <v>15.075999999999999</v>
      </c>
      <c r="CI71" s="42">
        <v>15.956999999999999</v>
      </c>
      <c r="CJ71" s="42">
        <v>16.828000000000003</v>
      </c>
      <c r="CK71" s="42">
        <v>17.688000000000002</v>
      </c>
      <c r="CL71" s="42">
        <v>18.536000000000001</v>
      </c>
      <c r="CM71" s="42">
        <v>19.371000000000002</v>
      </c>
      <c r="CN71" s="42" t="s">
        <v>410</v>
      </c>
      <c r="CO71" s="42" t="s">
        <v>410</v>
      </c>
      <c r="CP71" s="42" t="s">
        <v>410</v>
      </c>
      <c r="CQ71" s="42" t="s">
        <v>410</v>
      </c>
      <c r="CR71" s="42" t="s">
        <v>410</v>
      </c>
      <c r="CS71" s="42" t="s">
        <v>410</v>
      </c>
      <c r="CT71" s="42" t="s">
        <v>410</v>
      </c>
      <c r="CU71" s="42" t="s">
        <v>410</v>
      </c>
      <c r="CV71" s="42" t="s">
        <v>410</v>
      </c>
      <c r="CW71" s="42" t="s">
        <v>410</v>
      </c>
      <c r="CX71" s="42" t="s">
        <v>410</v>
      </c>
      <c r="CY71" s="42" t="s">
        <v>410</v>
      </c>
      <c r="CZ71" s="42" t="s">
        <v>410</v>
      </c>
      <c r="DA71" s="42" t="s">
        <v>410</v>
      </c>
      <c r="DB71" s="41"/>
      <c r="DC71" s="41"/>
      <c r="DD71" s="41"/>
    </row>
    <row r="72" spans="1:108"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0.98699999999999999</v>
      </c>
      <c r="BU72" s="42">
        <v>1.9689999999999999</v>
      </c>
      <c r="BV72" s="42">
        <v>2.9449999999999998</v>
      </c>
      <c r="BW72" s="42">
        <v>3.915</v>
      </c>
      <c r="BX72" s="42">
        <v>4.8790000000000004</v>
      </c>
      <c r="BY72" s="42">
        <v>5.8370000000000006</v>
      </c>
      <c r="BZ72" s="42">
        <v>6.7890000000000006</v>
      </c>
      <c r="CA72" s="42">
        <v>7.7350000000000003</v>
      </c>
      <c r="CB72" s="42">
        <v>8.6739999999999995</v>
      </c>
      <c r="CC72" s="42">
        <v>9.6059999999999999</v>
      </c>
      <c r="CD72" s="42">
        <v>10.530999999999999</v>
      </c>
      <c r="CE72" s="42">
        <v>11.449</v>
      </c>
      <c r="CF72" s="42">
        <v>12.36</v>
      </c>
      <c r="CG72" s="42">
        <v>13.263</v>
      </c>
      <c r="CH72" s="42">
        <v>14.157</v>
      </c>
      <c r="CI72" s="42">
        <v>15.042</v>
      </c>
      <c r="CJ72" s="42">
        <v>15.917</v>
      </c>
      <c r="CK72" s="42">
        <v>16.781000000000002</v>
      </c>
      <c r="CL72" s="42">
        <v>17.632000000000001</v>
      </c>
      <c r="CM72" s="42">
        <v>18.470000000000002</v>
      </c>
      <c r="CN72" s="42" t="s">
        <v>410</v>
      </c>
      <c r="CO72" s="42" t="s">
        <v>410</v>
      </c>
      <c r="CP72" s="42" t="s">
        <v>410</v>
      </c>
      <c r="CQ72" s="42" t="s">
        <v>410</v>
      </c>
      <c r="CR72" s="42" t="s">
        <v>410</v>
      </c>
      <c r="CS72" s="42" t="s">
        <v>410</v>
      </c>
      <c r="CT72" s="42" t="s">
        <v>410</v>
      </c>
      <c r="CU72" s="42" t="s">
        <v>410</v>
      </c>
      <c r="CV72" s="42" t="s">
        <v>410</v>
      </c>
      <c r="CW72" s="42" t="s">
        <v>410</v>
      </c>
      <c r="CX72" s="42" t="s">
        <v>410</v>
      </c>
      <c r="CY72" s="42" t="s">
        <v>410</v>
      </c>
      <c r="CZ72" s="42" t="s">
        <v>410</v>
      </c>
      <c r="DA72" s="42" t="s">
        <v>410</v>
      </c>
      <c r="DB72" s="41"/>
      <c r="DC72" s="41"/>
      <c r="DD72" s="41"/>
    </row>
    <row r="73" spans="1:108"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0.98599999999999999</v>
      </c>
      <c r="BV73" s="42">
        <v>1.9669999999999999</v>
      </c>
      <c r="BW73" s="42">
        <v>2.9419999999999997</v>
      </c>
      <c r="BX73" s="42">
        <v>3.911</v>
      </c>
      <c r="BY73" s="42">
        <v>4.8740000000000006</v>
      </c>
      <c r="BZ73" s="42">
        <v>5.8310000000000004</v>
      </c>
      <c r="CA73" s="42">
        <v>6.782</v>
      </c>
      <c r="CB73" s="42">
        <v>7.726</v>
      </c>
      <c r="CC73" s="42">
        <v>8.6630000000000003</v>
      </c>
      <c r="CD73" s="42">
        <v>9.593</v>
      </c>
      <c r="CE73" s="42">
        <v>10.516</v>
      </c>
      <c r="CF73" s="42">
        <v>11.430999999999999</v>
      </c>
      <c r="CG73" s="42">
        <v>12.337999999999999</v>
      </c>
      <c r="CH73" s="42">
        <v>13.235999999999999</v>
      </c>
      <c r="CI73" s="42">
        <v>14.125</v>
      </c>
      <c r="CJ73" s="42">
        <v>15.004</v>
      </c>
      <c r="CK73" s="42">
        <v>15.872</v>
      </c>
      <c r="CL73" s="42">
        <v>16.727</v>
      </c>
      <c r="CM73" s="42">
        <v>17.569000000000003</v>
      </c>
      <c r="CN73" s="42" t="s">
        <v>410</v>
      </c>
      <c r="CO73" s="42" t="s">
        <v>410</v>
      </c>
      <c r="CP73" s="42" t="s">
        <v>410</v>
      </c>
      <c r="CQ73" s="42" t="s">
        <v>410</v>
      </c>
      <c r="CR73" s="42" t="s">
        <v>410</v>
      </c>
      <c r="CS73" s="42" t="s">
        <v>410</v>
      </c>
      <c r="CT73" s="42" t="s">
        <v>410</v>
      </c>
      <c r="CU73" s="42" t="s">
        <v>410</v>
      </c>
      <c r="CV73" s="42" t="s">
        <v>410</v>
      </c>
      <c r="CW73" s="42" t="s">
        <v>410</v>
      </c>
      <c r="CX73" s="42" t="s">
        <v>410</v>
      </c>
      <c r="CY73" s="42" t="s">
        <v>410</v>
      </c>
      <c r="CZ73" s="42" t="s">
        <v>410</v>
      </c>
      <c r="DA73" s="42" t="s">
        <v>410</v>
      </c>
      <c r="DB73" s="41"/>
      <c r="DC73" s="41"/>
      <c r="DD73" s="41"/>
    </row>
    <row r="74" spans="1:108"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0.98599999999999999</v>
      </c>
      <c r="BW74" s="42">
        <v>1.966</v>
      </c>
      <c r="BX74" s="42">
        <v>2.94</v>
      </c>
      <c r="BY74" s="42">
        <v>3.9079999999999999</v>
      </c>
      <c r="BZ74" s="42">
        <v>4.87</v>
      </c>
      <c r="CA74" s="42">
        <v>5.8250000000000002</v>
      </c>
      <c r="CB74" s="42">
        <v>6.774</v>
      </c>
      <c r="CC74" s="42">
        <v>7.7160000000000002</v>
      </c>
      <c r="CD74" s="42">
        <v>8.6499999999999986</v>
      </c>
      <c r="CE74" s="42">
        <v>9.577</v>
      </c>
      <c r="CF74" s="42">
        <v>10.497</v>
      </c>
      <c r="CG74" s="42">
        <v>11.407999999999999</v>
      </c>
      <c r="CH74" s="42">
        <v>12.311</v>
      </c>
      <c r="CI74" s="42">
        <v>13.203999999999999</v>
      </c>
      <c r="CJ74" s="42">
        <v>14.087</v>
      </c>
      <c r="CK74" s="42">
        <v>14.959</v>
      </c>
      <c r="CL74" s="42">
        <v>15.818999999999999</v>
      </c>
      <c r="CM74" s="42">
        <v>16.665000000000003</v>
      </c>
      <c r="CN74" s="42" t="s">
        <v>410</v>
      </c>
      <c r="CO74" s="42" t="s">
        <v>410</v>
      </c>
      <c r="CP74" s="42" t="s">
        <v>410</v>
      </c>
      <c r="CQ74" s="42" t="s">
        <v>410</v>
      </c>
      <c r="CR74" s="42" t="s">
        <v>410</v>
      </c>
      <c r="CS74" s="42" t="s">
        <v>410</v>
      </c>
      <c r="CT74" s="42" t="s">
        <v>410</v>
      </c>
      <c r="CU74" s="42" t="s">
        <v>410</v>
      </c>
      <c r="CV74" s="42" t="s">
        <v>410</v>
      </c>
      <c r="CW74" s="42" t="s">
        <v>410</v>
      </c>
      <c r="CX74" s="42" t="s">
        <v>410</v>
      </c>
      <c r="CY74" s="42" t="s">
        <v>410</v>
      </c>
      <c r="CZ74" s="42" t="s">
        <v>410</v>
      </c>
      <c r="DA74" s="42" t="s">
        <v>410</v>
      </c>
      <c r="DB74" s="41"/>
      <c r="DC74" s="41"/>
      <c r="DD74" s="41"/>
    </row>
    <row r="75" spans="1:108"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0.98499999999999999</v>
      </c>
      <c r="BX75" s="42">
        <v>1.964</v>
      </c>
      <c r="BY75" s="42">
        <v>2.9359999999999999</v>
      </c>
      <c r="BZ75" s="42">
        <v>3.9019999999999997</v>
      </c>
      <c r="CA75" s="42">
        <v>4.8620000000000001</v>
      </c>
      <c r="CB75" s="42">
        <v>5.8150000000000004</v>
      </c>
      <c r="CC75" s="42">
        <v>6.7610000000000001</v>
      </c>
      <c r="CD75" s="42">
        <v>7.7</v>
      </c>
      <c r="CE75" s="42">
        <v>8.6319999999999997</v>
      </c>
      <c r="CF75" s="42">
        <v>9.5559999999999992</v>
      </c>
      <c r="CG75" s="42">
        <v>10.472</v>
      </c>
      <c r="CH75" s="42">
        <v>11.379</v>
      </c>
      <c r="CI75" s="42">
        <v>12.276999999999999</v>
      </c>
      <c r="CJ75" s="42">
        <v>13.164999999999999</v>
      </c>
      <c r="CK75" s="42">
        <v>14.040999999999999</v>
      </c>
      <c r="CL75" s="42">
        <v>14.904999999999999</v>
      </c>
      <c r="CM75" s="42">
        <v>15.754999999999999</v>
      </c>
      <c r="CN75" s="42" t="s">
        <v>410</v>
      </c>
      <c r="CO75" s="42" t="s">
        <v>410</v>
      </c>
      <c r="CP75" s="42" t="s">
        <v>410</v>
      </c>
      <c r="CQ75" s="42" t="s">
        <v>410</v>
      </c>
      <c r="CR75" s="42" t="s">
        <v>410</v>
      </c>
      <c r="CS75" s="42" t="s">
        <v>410</v>
      </c>
      <c r="CT75" s="42" t="s">
        <v>410</v>
      </c>
      <c r="CU75" s="42" t="s">
        <v>410</v>
      </c>
      <c r="CV75" s="42" t="s">
        <v>410</v>
      </c>
      <c r="CW75" s="42" t="s">
        <v>410</v>
      </c>
      <c r="CX75" s="42" t="s">
        <v>410</v>
      </c>
      <c r="CY75" s="42" t="s">
        <v>410</v>
      </c>
      <c r="CZ75" s="42" t="s">
        <v>410</v>
      </c>
      <c r="DA75" s="42" t="s">
        <v>410</v>
      </c>
      <c r="DB75" s="41"/>
      <c r="DC75" s="41"/>
      <c r="DD75" s="41"/>
    </row>
    <row r="76" spans="1:108"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0.98299999999999998</v>
      </c>
      <c r="BY76" s="42">
        <v>1.96</v>
      </c>
      <c r="BZ76" s="42">
        <v>2.931</v>
      </c>
      <c r="CA76" s="42">
        <v>3.8959999999999999</v>
      </c>
      <c r="CB76" s="42">
        <v>4.8540000000000001</v>
      </c>
      <c r="CC76" s="42">
        <v>5.8050000000000006</v>
      </c>
      <c r="CD76" s="42">
        <v>6.7480000000000002</v>
      </c>
      <c r="CE76" s="42">
        <v>7.6840000000000002</v>
      </c>
      <c r="CF76" s="42">
        <v>8.6129999999999995</v>
      </c>
      <c r="CG76" s="42">
        <v>9.5339999999999989</v>
      </c>
      <c r="CH76" s="42">
        <v>10.446</v>
      </c>
      <c r="CI76" s="42">
        <v>11.347999999999999</v>
      </c>
      <c r="CJ76" s="42">
        <v>12.24</v>
      </c>
      <c r="CK76" s="42">
        <v>13.120999999999999</v>
      </c>
      <c r="CL76" s="42">
        <v>13.988999999999999</v>
      </c>
      <c r="CM76" s="42">
        <v>14.843999999999999</v>
      </c>
      <c r="CN76" s="42" t="s">
        <v>410</v>
      </c>
      <c r="CO76" s="42" t="s">
        <v>410</v>
      </c>
      <c r="CP76" s="42" t="s">
        <v>410</v>
      </c>
      <c r="CQ76" s="42" t="s">
        <v>410</v>
      </c>
      <c r="CR76" s="42" t="s">
        <v>410</v>
      </c>
      <c r="CS76" s="42" t="s">
        <v>410</v>
      </c>
      <c r="CT76" s="42" t="s">
        <v>410</v>
      </c>
      <c r="CU76" s="42" t="s">
        <v>410</v>
      </c>
      <c r="CV76" s="42" t="s">
        <v>410</v>
      </c>
      <c r="CW76" s="42" t="s">
        <v>410</v>
      </c>
      <c r="CX76" s="42" t="s">
        <v>410</v>
      </c>
      <c r="CY76" s="42" t="s">
        <v>410</v>
      </c>
      <c r="CZ76" s="42" t="s">
        <v>410</v>
      </c>
      <c r="DA76" s="42" t="s">
        <v>410</v>
      </c>
      <c r="DB76" s="41"/>
      <c r="DC76" s="41"/>
      <c r="DD76" s="41"/>
    </row>
    <row r="77" spans="1:108"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0.98199999999999998</v>
      </c>
      <c r="BZ77" s="42">
        <v>1.958</v>
      </c>
      <c r="CA77" s="42">
        <v>2.9279999999999999</v>
      </c>
      <c r="CB77" s="42">
        <v>3.891</v>
      </c>
      <c r="CC77" s="42">
        <v>4.8470000000000004</v>
      </c>
      <c r="CD77" s="42">
        <v>5.7949999999999999</v>
      </c>
      <c r="CE77" s="42">
        <v>6.7360000000000007</v>
      </c>
      <c r="CF77" s="42">
        <v>7.6690000000000005</v>
      </c>
      <c r="CG77" s="42">
        <v>8.5939999999999994</v>
      </c>
      <c r="CH77" s="42">
        <v>9.51</v>
      </c>
      <c r="CI77" s="42">
        <v>10.417</v>
      </c>
      <c r="CJ77" s="42">
        <v>11.312999999999999</v>
      </c>
      <c r="CK77" s="42">
        <v>12.197999999999999</v>
      </c>
      <c r="CL77" s="42">
        <v>13.07</v>
      </c>
      <c r="CM77" s="42">
        <v>13.929</v>
      </c>
      <c r="CN77" s="42" t="s">
        <v>410</v>
      </c>
      <c r="CO77" s="42" t="s">
        <v>410</v>
      </c>
      <c r="CP77" s="42" t="s">
        <v>410</v>
      </c>
      <c r="CQ77" s="42" t="s">
        <v>410</v>
      </c>
      <c r="CR77" s="42" t="s">
        <v>410</v>
      </c>
      <c r="CS77" s="42" t="s">
        <v>410</v>
      </c>
      <c r="CT77" s="42" t="s">
        <v>410</v>
      </c>
      <c r="CU77" s="42" t="s">
        <v>410</v>
      </c>
      <c r="CV77" s="42" t="s">
        <v>410</v>
      </c>
      <c r="CW77" s="42" t="s">
        <v>410</v>
      </c>
      <c r="CX77" s="42" t="s">
        <v>410</v>
      </c>
      <c r="CY77" s="42" t="s">
        <v>410</v>
      </c>
      <c r="CZ77" s="42" t="s">
        <v>410</v>
      </c>
      <c r="DA77" s="42" t="s">
        <v>410</v>
      </c>
      <c r="DB77" s="41"/>
      <c r="DC77" s="41"/>
      <c r="DD77" s="41"/>
    </row>
    <row r="78" spans="1:108"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0.98099999999999998</v>
      </c>
      <c r="CA78" s="42">
        <v>1.9549999999999998</v>
      </c>
      <c r="CB78" s="42">
        <v>2.923</v>
      </c>
      <c r="CC78" s="42">
        <v>3.883</v>
      </c>
      <c r="CD78" s="42">
        <v>4.8360000000000003</v>
      </c>
      <c r="CE78" s="42">
        <v>5.782</v>
      </c>
      <c r="CF78" s="42">
        <v>6.7200000000000006</v>
      </c>
      <c r="CG78" s="42">
        <v>7.65</v>
      </c>
      <c r="CH78" s="42">
        <v>8.5709999999999997</v>
      </c>
      <c r="CI78" s="42">
        <v>9.4819999999999993</v>
      </c>
      <c r="CJ78" s="42">
        <v>10.382999999999999</v>
      </c>
      <c r="CK78" s="42">
        <v>11.272</v>
      </c>
      <c r="CL78" s="42">
        <v>12.148999999999999</v>
      </c>
      <c r="CM78" s="42">
        <v>13.011999999999999</v>
      </c>
      <c r="CN78" s="42" t="s">
        <v>410</v>
      </c>
      <c r="CO78" s="42" t="s">
        <v>410</v>
      </c>
      <c r="CP78" s="42" t="s">
        <v>410</v>
      </c>
      <c r="CQ78" s="42" t="s">
        <v>410</v>
      </c>
      <c r="CR78" s="42" t="s">
        <v>410</v>
      </c>
      <c r="CS78" s="42" t="s">
        <v>410</v>
      </c>
      <c r="CT78" s="42" t="s">
        <v>410</v>
      </c>
      <c r="CU78" s="42" t="s">
        <v>410</v>
      </c>
      <c r="CV78" s="42" t="s">
        <v>410</v>
      </c>
      <c r="CW78" s="42" t="s">
        <v>410</v>
      </c>
      <c r="CX78" s="42" t="s">
        <v>410</v>
      </c>
      <c r="CY78" s="42" t="s">
        <v>410</v>
      </c>
      <c r="CZ78" s="42" t="s">
        <v>410</v>
      </c>
      <c r="DA78" s="42" t="s">
        <v>410</v>
      </c>
      <c r="DB78" s="41"/>
      <c r="DC78" s="41"/>
      <c r="DD78" s="41"/>
    </row>
    <row r="79" spans="1:108"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0.97899999999999998</v>
      </c>
      <c r="CB79" s="42">
        <v>1.9509999999999998</v>
      </c>
      <c r="CC79" s="42">
        <v>2.9159999999999999</v>
      </c>
      <c r="CD79" s="42">
        <v>3.8740000000000001</v>
      </c>
      <c r="CE79" s="42">
        <v>4.8240000000000007</v>
      </c>
      <c r="CF79" s="42">
        <v>5.7670000000000003</v>
      </c>
      <c r="CG79" s="42">
        <v>6.7010000000000005</v>
      </c>
      <c r="CH79" s="42">
        <v>7.6260000000000003</v>
      </c>
      <c r="CI79" s="42">
        <v>8.5419999999999998</v>
      </c>
      <c r="CJ79" s="42">
        <v>9.4469999999999992</v>
      </c>
      <c r="CK79" s="42">
        <v>10.340999999999999</v>
      </c>
      <c r="CL79" s="42">
        <v>11.222</v>
      </c>
      <c r="CM79" s="42">
        <v>12.088999999999999</v>
      </c>
      <c r="CN79" s="42" t="s">
        <v>410</v>
      </c>
      <c r="CO79" s="42" t="s">
        <v>410</v>
      </c>
      <c r="CP79" s="42" t="s">
        <v>410</v>
      </c>
      <c r="CQ79" s="42" t="s">
        <v>410</v>
      </c>
      <c r="CR79" s="42" t="s">
        <v>410</v>
      </c>
      <c r="CS79" s="42" t="s">
        <v>410</v>
      </c>
      <c r="CT79" s="42" t="s">
        <v>410</v>
      </c>
      <c r="CU79" s="42" t="s">
        <v>410</v>
      </c>
      <c r="CV79" s="42" t="s">
        <v>410</v>
      </c>
      <c r="CW79" s="42" t="s">
        <v>410</v>
      </c>
      <c r="CX79" s="42" t="s">
        <v>410</v>
      </c>
      <c r="CY79" s="42" t="s">
        <v>410</v>
      </c>
      <c r="CZ79" s="42" t="s">
        <v>410</v>
      </c>
      <c r="DA79" s="42" t="s">
        <v>410</v>
      </c>
      <c r="DB79" s="41"/>
      <c r="DC79" s="41"/>
      <c r="DD79" s="41"/>
    </row>
    <row r="80" spans="1:108"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0.97699999999999998</v>
      </c>
      <c r="CC80" s="42">
        <v>1.9469999999999998</v>
      </c>
      <c r="CD80" s="42">
        <v>2.9089999999999998</v>
      </c>
      <c r="CE80" s="42">
        <v>3.8639999999999999</v>
      </c>
      <c r="CF80" s="42">
        <v>4.8109999999999999</v>
      </c>
      <c r="CG80" s="42">
        <v>5.75</v>
      </c>
      <c r="CH80" s="42">
        <v>6.6800000000000006</v>
      </c>
      <c r="CI80" s="42">
        <v>7.6000000000000005</v>
      </c>
      <c r="CJ80" s="42">
        <v>8.51</v>
      </c>
      <c r="CK80" s="42">
        <v>9.4079999999999995</v>
      </c>
      <c r="CL80" s="42">
        <v>10.292999999999999</v>
      </c>
      <c r="CM80" s="42">
        <v>11.164</v>
      </c>
      <c r="CN80" s="42" t="s">
        <v>410</v>
      </c>
      <c r="CO80" s="42" t="s">
        <v>410</v>
      </c>
      <c r="CP80" s="42" t="s">
        <v>410</v>
      </c>
      <c r="CQ80" s="42" t="s">
        <v>410</v>
      </c>
      <c r="CR80" s="42" t="s">
        <v>410</v>
      </c>
      <c r="CS80" s="42" t="s">
        <v>410</v>
      </c>
      <c r="CT80" s="42" t="s">
        <v>410</v>
      </c>
      <c r="CU80" s="42" t="s">
        <v>410</v>
      </c>
      <c r="CV80" s="42" t="s">
        <v>410</v>
      </c>
      <c r="CW80" s="42" t="s">
        <v>410</v>
      </c>
      <c r="CX80" s="42" t="s">
        <v>410</v>
      </c>
      <c r="CY80" s="42" t="s">
        <v>410</v>
      </c>
      <c r="CZ80" s="42" t="s">
        <v>410</v>
      </c>
      <c r="DA80" s="42" t="s">
        <v>410</v>
      </c>
      <c r="DB80" s="41"/>
      <c r="DC80" s="41"/>
      <c r="DD80" s="41"/>
    </row>
    <row r="81" spans="1:108"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0.97499999999999998</v>
      </c>
      <c r="CD81" s="42">
        <v>1.9419999999999999</v>
      </c>
      <c r="CE81" s="42">
        <v>2.9019999999999997</v>
      </c>
      <c r="CF81" s="42">
        <v>3.8540000000000001</v>
      </c>
      <c r="CG81" s="42">
        <v>4.7970000000000006</v>
      </c>
      <c r="CH81" s="42">
        <v>5.7310000000000008</v>
      </c>
      <c r="CI81" s="42">
        <v>6.6560000000000006</v>
      </c>
      <c r="CJ81" s="42">
        <v>7.57</v>
      </c>
      <c r="CK81" s="42">
        <v>8.4719999999999995</v>
      </c>
      <c r="CL81" s="42">
        <v>9.3609999999999989</v>
      </c>
      <c r="CM81" s="42">
        <v>10.237</v>
      </c>
      <c r="CN81" s="42" t="s">
        <v>410</v>
      </c>
      <c r="CO81" s="42" t="s">
        <v>410</v>
      </c>
      <c r="CP81" s="42" t="s">
        <v>410</v>
      </c>
      <c r="CQ81" s="42" t="s">
        <v>410</v>
      </c>
      <c r="CR81" s="42" t="s">
        <v>410</v>
      </c>
      <c r="CS81" s="42" t="s">
        <v>410</v>
      </c>
      <c r="CT81" s="42" t="s">
        <v>410</v>
      </c>
      <c r="CU81" s="42" t="s">
        <v>410</v>
      </c>
      <c r="CV81" s="42" t="s">
        <v>410</v>
      </c>
      <c r="CW81" s="42" t="s">
        <v>410</v>
      </c>
      <c r="CX81" s="42" t="s">
        <v>410</v>
      </c>
      <c r="CY81" s="42" t="s">
        <v>410</v>
      </c>
      <c r="CZ81" s="42" t="s">
        <v>410</v>
      </c>
      <c r="DA81" s="42" t="s">
        <v>410</v>
      </c>
      <c r="DB81" s="41"/>
      <c r="DC81" s="41"/>
      <c r="DD81" s="41"/>
    </row>
    <row r="82" spans="1:108"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0.97199999999999998</v>
      </c>
      <c r="CE82" s="42">
        <v>1.9369999999999998</v>
      </c>
      <c r="CF82" s="42">
        <v>2.8939999999999997</v>
      </c>
      <c r="CG82" s="42">
        <v>3.8420000000000001</v>
      </c>
      <c r="CH82" s="42">
        <v>4.7810000000000006</v>
      </c>
      <c r="CI82" s="42">
        <v>5.71</v>
      </c>
      <c r="CJ82" s="42">
        <v>6.6290000000000004</v>
      </c>
      <c r="CK82" s="42">
        <v>7.5360000000000005</v>
      </c>
      <c r="CL82" s="42">
        <v>8.43</v>
      </c>
      <c r="CM82" s="42">
        <v>9.3099999999999987</v>
      </c>
      <c r="CN82" s="42" t="s">
        <v>410</v>
      </c>
      <c r="CO82" s="42" t="s">
        <v>410</v>
      </c>
      <c r="CP82" s="42" t="s">
        <v>410</v>
      </c>
      <c r="CQ82" s="42" t="s">
        <v>410</v>
      </c>
      <c r="CR82" s="42" t="s">
        <v>410</v>
      </c>
      <c r="CS82" s="42" t="s">
        <v>410</v>
      </c>
      <c r="CT82" s="42" t="s">
        <v>410</v>
      </c>
      <c r="CU82" s="42" t="s">
        <v>410</v>
      </c>
      <c r="CV82" s="42" t="s">
        <v>410</v>
      </c>
      <c r="CW82" s="42" t="s">
        <v>410</v>
      </c>
      <c r="CX82" s="42" t="s">
        <v>410</v>
      </c>
      <c r="CY82" s="42" t="s">
        <v>410</v>
      </c>
      <c r="CZ82" s="42" t="s">
        <v>410</v>
      </c>
      <c r="DA82" s="42" t="s">
        <v>410</v>
      </c>
      <c r="DB82" s="41"/>
      <c r="DC82" s="41"/>
      <c r="DD82" s="41"/>
    </row>
    <row r="83" spans="1:108"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0.96899999999999997</v>
      </c>
      <c r="CF83" s="42">
        <v>1.93</v>
      </c>
      <c r="CG83" s="42">
        <v>2.883</v>
      </c>
      <c r="CH83" s="42">
        <v>3.827</v>
      </c>
      <c r="CI83" s="42">
        <v>4.7610000000000001</v>
      </c>
      <c r="CJ83" s="42">
        <v>5.6840000000000002</v>
      </c>
      <c r="CK83" s="42">
        <v>6.5950000000000006</v>
      </c>
      <c r="CL83" s="42">
        <v>7.4930000000000003</v>
      </c>
      <c r="CM83" s="42">
        <v>8.3769999999999989</v>
      </c>
      <c r="CN83" s="42" t="s">
        <v>410</v>
      </c>
      <c r="CO83" s="42" t="s">
        <v>410</v>
      </c>
      <c r="CP83" s="42" t="s">
        <v>410</v>
      </c>
      <c r="CQ83" s="42" t="s">
        <v>410</v>
      </c>
      <c r="CR83" s="42" t="s">
        <v>410</v>
      </c>
      <c r="CS83" s="42" t="s">
        <v>410</v>
      </c>
      <c r="CT83" s="42" t="s">
        <v>410</v>
      </c>
      <c r="CU83" s="42" t="s">
        <v>410</v>
      </c>
      <c r="CV83" s="42" t="s">
        <v>410</v>
      </c>
      <c r="CW83" s="42" t="s">
        <v>410</v>
      </c>
      <c r="CX83" s="42" t="s">
        <v>410</v>
      </c>
      <c r="CY83" s="42" t="s">
        <v>410</v>
      </c>
      <c r="CZ83" s="42" t="s">
        <v>410</v>
      </c>
      <c r="DA83" s="42" t="s">
        <v>410</v>
      </c>
      <c r="DB83" s="41"/>
      <c r="DC83" s="41"/>
      <c r="DD83" s="41"/>
    </row>
    <row r="84" spans="1:108"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0.96599999999999997</v>
      </c>
      <c r="CG84" s="42">
        <v>1.9239999999999999</v>
      </c>
      <c r="CH84" s="42">
        <v>2.8719999999999999</v>
      </c>
      <c r="CI84" s="42">
        <v>3.81</v>
      </c>
      <c r="CJ84" s="42">
        <v>4.7380000000000004</v>
      </c>
      <c r="CK84" s="42">
        <v>5.6539999999999999</v>
      </c>
      <c r="CL84" s="42">
        <v>6.5570000000000004</v>
      </c>
      <c r="CM84" s="42">
        <v>7.4450000000000003</v>
      </c>
      <c r="CN84" s="42" t="s">
        <v>410</v>
      </c>
      <c r="CO84" s="42" t="s">
        <v>410</v>
      </c>
      <c r="CP84" s="42" t="s">
        <v>410</v>
      </c>
      <c r="CQ84" s="42" t="s">
        <v>410</v>
      </c>
      <c r="CR84" s="42" t="s">
        <v>410</v>
      </c>
      <c r="CS84" s="42" t="s">
        <v>410</v>
      </c>
      <c r="CT84" s="42" t="s">
        <v>410</v>
      </c>
      <c r="CU84" s="42" t="s">
        <v>410</v>
      </c>
      <c r="CV84" s="42" t="s">
        <v>410</v>
      </c>
      <c r="CW84" s="42" t="s">
        <v>410</v>
      </c>
      <c r="CX84" s="42" t="s">
        <v>410</v>
      </c>
      <c r="CY84" s="42" t="s">
        <v>410</v>
      </c>
      <c r="CZ84" s="42" t="s">
        <v>410</v>
      </c>
      <c r="DA84" s="42" t="s">
        <v>410</v>
      </c>
      <c r="DB84" s="41"/>
      <c r="DC84" s="41"/>
      <c r="DD84" s="41"/>
    </row>
    <row r="85" spans="1:108"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0.96199999999999997</v>
      </c>
      <c r="CH85" s="42">
        <v>1.9149999999999998</v>
      </c>
      <c r="CI85" s="42">
        <v>2.8580000000000001</v>
      </c>
      <c r="CJ85" s="42">
        <v>3.79</v>
      </c>
      <c r="CK85" s="42">
        <v>4.71</v>
      </c>
      <c r="CL85" s="42">
        <v>5.617</v>
      </c>
      <c r="CM85" s="42">
        <v>6.5100000000000007</v>
      </c>
      <c r="CN85" s="42" t="s">
        <v>410</v>
      </c>
      <c r="CO85" s="42" t="s">
        <v>410</v>
      </c>
      <c r="CP85" s="42" t="s">
        <v>410</v>
      </c>
      <c r="CQ85" s="42" t="s">
        <v>410</v>
      </c>
      <c r="CR85" s="42" t="s">
        <v>410</v>
      </c>
      <c r="CS85" s="42" t="s">
        <v>410</v>
      </c>
      <c r="CT85" s="42" t="s">
        <v>410</v>
      </c>
      <c r="CU85" s="42" t="s">
        <v>410</v>
      </c>
      <c r="CV85" s="42" t="s">
        <v>410</v>
      </c>
      <c r="CW85" s="42" t="s">
        <v>410</v>
      </c>
      <c r="CX85" s="42" t="s">
        <v>410</v>
      </c>
      <c r="CY85" s="42" t="s">
        <v>410</v>
      </c>
      <c r="CZ85" s="42" t="s">
        <v>410</v>
      </c>
      <c r="DA85" s="42" t="s">
        <v>410</v>
      </c>
      <c r="DB85" s="41"/>
      <c r="DC85" s="41"/>
      <c r="DD85" s="41"/>
    </row>
    <row r="86" spans="1:108"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0.95799999999999996</v>
      </c>
      <c r="CI86" s="42">
        <v>1.9059999999999999</v>
      </c>
      <c r="CJ86" s="42">
        <v>2.843</v>
      </c>
      <c r="CK86" s="42">
        <v>3.7679999999999998</v>
      </c>
      <c r="CL86" s="42">
        <v>4.6790000000000003</v>
      </c>
      <c r="CM86" s="42">
        <v>5.5760000000000005</v>
      </c>
      <c r="CN86" s="42" t="s">
        <v>410</v>
      </c>
      <c r="CO86" s="42" t="s">
        <v>410</v>
      </c>
      <c r="CP86" s="42" t="s">
        <v>410</v>
      </c>
      <c r="CQ86" s="42" t="s">
        <v>410</v>
      </c>
      <c r="CR86" s="42" t="s">
        <v>410</v>
      </c>
      <c r="CS86" s="42" t="s">
        <v>410</v>
      </c>
      <c r="CT86" s="42" t="s">
        <v>410</v>
      </c>
      <c r="CU86" s="42" t="s">
        <v>410</v>
      </c>
      <c r="CV86" s="42" t="s">
        <v>410</v>
      </c>
      <c r="CW86" s="42" t="s">
        <v>410</v>
      </c>
      <c r="CX86" s="42" t="s">
        <v>410</v>
      </c>
      <c r="CY86" s="42" t="s">
        <v>410</v>
      </c>
      <c r="CZ86" s="42" t="s">
        <v>410</v>
      </c>
      <c r="DA86" s="42" t="s">
        <v>410</v>
      </c>
      <c r="DB86" s="41"/>
      <c r="DC86" s="41"/>
      <c r="DD86" s="41"/>
    </row>
    <row r="87" spans="1:108"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0.95199999999999996</v>
      </c>
      <c r="CJ87" s="42">
        <v>1.8929999999999998</v>
      </c>
      <c r="CK87" s="42">
        <v>2.8220000000000001</v>
      </c>
      <c r="CL87" s="42">
        <v>3.7370000000000001</v>
      </c>
      <c r="CM87" s="42">
        <v>4.6379999999999999</v>
      </c>
      <c r="CN87" s="42" t="s">
        <v>410</v>
      </c>
      <c r="CO87" s="42" t="s">
        <v>410</v>
      </c>
      <c r="CP87" s="42" t="s">
        <v>410</v>
      </c>
      <c r="CQ87" s="42" t="s">
        <v>410</v>
      </c>
      <c r="CR87" s="42" t="s">
        <v>410</v>
      </c>
      <c r="CS87" s="42" t="s">
        <v>410</v>
      </c>
      <c r="CT87" s="42" t="s">
        <v>410</v>
      </c>
      <c r="CU87" s="42" t="s">
        <v>410</v>
      </c>
      <c r="CV87" s="42" t="s">
        <v>410</v>
      </c>
      <c r="CW87" s="42" t="s">
        <v>410</v>
      </c>
      <c r="CX87" s="42" t="s">
        <v>410</v>
      </c>
      <c r="CY87" s="42" t="s">
        <v>410</v>
      </c>
      <c r="CZ87" s="42" t="s">
        <v>410</v>
      </c>
      <c r="DA87" s="42" t="s">
        <v>410</v>
      </c>
      <c r="DB87" s="41"/>
      <c r="DC87" s="41"/>
      <c r="DD87" s="41"/>
    </row>
    <row r="88" spans="1:108"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0.94499999999999995</v>
      </c>
      <c r="CK88" s="42">
        <v>1.8769999999999998</v>
      </c>
      <c r="CL88" s="42">
        <v>2.7959999999999998</v>
      </c>
      <c r="CM88" s="42">
        <v>3.6999999999999997</v>
      </c>
      <c r="CN88" s="42" t="s">
        <v>410</v>
      </c>
      <c r="CO88" s="42" t="s">
        <v>410</v>
      </c>
      <c r="CP88" s="42" t="s">
        <v>410</v>
      </c>
      <c r="CQ88" s="42" t="s">
        <v>410</v>
      </c>
      <c r="CR88" s="42" t="s">
        <v>410</v>
      </c>
      <c r="CS88" s="42" t="s">
        <v>410</v>
      </c>
      <c r="CT88" s="42" t="s">
        <v>410</v>
      </c>
      <c r="CU88" s="42" t="s">
        <v>410</v>
      </c>
      <c r="CV88" s="42" t="s">
        <v>410</v>
      </c>
      <c r="CW88" s="42" t="s">
        <v>410</v>
      </c>
      <c r="CX88" s="42" t="s">
        <v>410</v>
      </c>
      <c r="CY88" s="42" t="s">
        <v>410</v>
      </c>
      <c r="CZ88" s="42" t="s">
        <v>410</v>
      </c>
      <c r="DA88" s="42" t="s">
        <v>410</v>
      </c>
      <c r="DB88" s="41"/>
      <c r="DC88" s="41"/>
      <c r="DD88" s="41"/>
    </row>
    <row r="89" spans="1:108"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0.93600000000000005</v>
      </c>
      <c r="CL89" s="42">
        <v>1.859</v>
      </c>
      <c r="CM89" s="42">
        <v>2.7669999999999999</v>
      </c>
      <c r="CN89" s="42" t="s">
        <v>410</v>
      </c>
      <c r="CO89" s="42" t="s">
        <v>410</v>
      </c>
      <c r="CP89" s="42" t="s">
        <v>410</v>
      </c>
      <c r="CQ89" s="42" t="s">
        <v>410</v>
      </c>
      <c r="CR89" s="42" t="s">
        <v>410</v>
      </c>
      <c r="CS89" s="42" t="s">
        <v>410</v>
      </c>
      <c r="CT89" s="42" t="s">
        <v>410</v>
      </c>
      <c r="CU89" s="42" t="s">
        <v>410</v>
      </c>
      <c r="CV89" s="42" t="s">
        <v>410</v>
      </c>
      <c r="CW89" s="42" t="s">
        <v>410</v>
      </c>
      <c r="CX89" s="42" t="s">
        <v>410</v>
      </c>
      <c r="CY89" s="42" t="s">
        <v>410</v>
      </c>
      <c r="CZ89" s="42" t="s">
        <v>410</v>
      </c>
      <c r="DA89" s="42" t="s">
        <v>410</v>
      </c>
      <c r="DB89" s="41"/>
      <c r="DC89" s="41"/>
      <c r="DD89" s="41"/>
    </row>
    <row r="90" spans="1:108"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0.92600000000000005</v>
      </c>
      <c r="CM90" s="42">
        <v>1.8379999999999999</v>
      </c>
      <c r="CN90" s="42" t="s">
        <v>410</v>
      </c>
      <c r="CO90" s="42" t="s">
        <v>410</v>
      </c>
      <c r="CP90" s="42" t="s">
        <v>410</v>
      </c>
      <c r="CQ90" s="42" t="s">
        <v>410</v>
      </c>
      <c r="CR90" s="42" t="s">
        <v>410</v>
      </c>
      <c r="CS90" s="42" t="s">
        <v>410</v>
      </c>
      <c r="CT90" s="42" t="s">
        <v>410</v>
      </c>
      <c r="CU90" s="42" t="s">
        <v>410</v>
      </c>
      <c r="CV90" s="42" t="s">
        <v>410</v>
      </c>
      <c r="CW90" s="42" t="s">
        <v>410</v>
      </c>
      <c r="CX90" s="42" t="s">
        <v>410</v>
      </c>
      <c r="CY90" s="42" t="s">
        <v>410</v>
      </c>
      <c r="CZ90" s="42" t="s">
        <v>410</v>
      </c>
      <c r="DA90" s="42" t="s">
        <v>410</v>
      </c>
      <c r="DB90" s="41"/>
      <c r="DC90" s="41"/>
      <c r="DD90" s="41"/>
    </row>
    <row r="91" spans="1:108"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0.91500000000000004</v>
      </c>
      <c r="CN91" s="42" t="s">
        <v>410</v>
      </c>
      <c r="CO91" s="42" t="s">
        <v>410</v>
      </c>
      <c r="CP91" s="42" t="s">
        <v>410</v>
      </c>
      <c r="CQ91" s="42" t="s">
        <v>410</v>
      </c>
      <c r="CR91" s="42" t="s">
        <v>410</v>
      </c>
      <c r="CS91" s="42" t="s">
        <v>410</v>
      </c>
      <c r="CT91" s="42" t="s">
        <v>410</v>
      </c>
      <c r="CU91" s="42" t="s">
        <v>410</v>
      </c>
      <c r="CV91" s="42" t="s">
        <v>410</v>
      </c>
      <c r="CW91" s="42" t="s">
        <v>410</v>
      </c>
      <c r="CX91" s="42" t="s">
        <v>410</v>
      </c>
      <c r="CY91" s="42" t="s">
        <v>410</v>
      </c>
      <c r="CZ91" s="42" t="s">
        <v>410</v>
      </c>
      <c r="DA91" s="42" t="s">
        <v>410</v>
      </c>
      <c r="DB91" s="41"/>
      <c r="DC91" s="41"/>
      <c r="DD91" s="41"/>
    </row>
    <row r="92" spans="1:108"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410</v>
      </c>
      <c r="CO92" s="42" t="s">
        <v>410</v>
      </c>
      <c r="CP92" s="42" t="s">
        <v>410</v>
      </c>
      <c r="CQ92" s="42" t="s">
        <v>410</v>
      </c>
      <c r="CR92" s="42" t="s">
        <v>410</v>
      </c>
      <c r="CS92" s="42" t="s">
        <v>410</v>
      </c>
      <c r="CT92" s="42" t="s">
        <v>410</v>
      </c>
      <c r="CU92" s="42" t="s">
        <v>410</v>
      </c>
      <c r="CV92" s="42" t="s">
        <v>410</v>
      </c>
      <c r="CW92" s="42" t="s">
        <v>410</v>
      </c>
      <c r="CX92" s="42" t="s">
        <v>410</v>
      </c>
      <c r="CY92" s="42" t="s">
        <v>410</v>
      </c>
      <c r="CZ92" s="42" t="s">
        <v>410</v>
      </c>
      <c r="DA92" s="42" t="s">
        <v>410</v>
      </c>
      <c r="DB92" s="41"/>
      <c r="DC92" s="41"/>
      <c r="DD92" s="41"/>
    </row>
    <row r="93" spans="1:108"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410</v>
      </c>
      <c r="CO93" s="42" t="s">
        <v>410</v>
      </c>
      <c r="CP93" s="42" t="s">
        <v>410</v>
      </c>
      <c r="CQ93" s="42" t="s">
        <v>410</v>
      </c>
      <c r="CR93" s="42" t="s">
        <v>410</v>
      </c>
      <c r="CS93" s="42" t="s">
        <v>410</v>
      </c>
      <c r="CT93" s="42" t="s">
        <v>410</v>
      </c>
      <c r="CU93" s="42" t="s">
        <v>410</v>
      </c>
      <c r="CV93" s="42" t="s">
        <v>410</v>
      </c>
      <c r="CW93" s="42" t="s">
        <v>410</v>
      </c>
      <c r="CX93" s="42" t="s">
        <v>410</v>
      </c>
      <c r="CY93" s="42" t="s">
        <v>410</v>
      </c>
      <c r="CZ93" s="42" t="s">
        <v>410</v>
      </c>
      <c r="DA93" s="42" t="s">
        <v>410</v>
      </c>
      <c r="DB93" s="41"/>
      <c r="DC93" s="41"/>
      <c r="DD93" s="41"/>
    </row>
    <row r="94" spans="1:108"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410</v>
      </c>
      <c r="CO94" s="42" t="s">
        <v>410</v>
      </c>
      <c r="CP94" s="42" t="s">
        <v>410</v>
      </c>
      <c r="CQ94" s="42" t="s">
        <v>410</v>
      </c>
      <c r="CR94" s="42" t="s">
        <v>410</v>
      </c>
      <c r="CS94" s="42" t="s">
        <v>410</v>
      </c>
      <c r="CT94" s="42" t="s">
        <v>410</v>
      </c>
      <c r="CU94" s="42" t="s">
        <v>410</v>
      </c>
      <c r="CV94" s="42" t="s">
        <v>410</v>
      </c>
      <c r="CW94" s="42" t="s">
        <v>410</v>
      </c>
      <c r="CX94" s="42" t="s">
        <v>410</v>
      </c>
      <c r="CY94" s="42" t="s">
        <v>410</v>
      </c>
      <c r="CZ94" s="42" t="s">
        <v>410</v>
      </c>
      <c r="DA94" s="42" t="s">
        <v>410</v>
      </c>
      <c r="DB94" s="41"/>
      <c r="DC94" s="41"/>
      <c r="DD94" s="41"/>
    </row>
    <row r="95" spans="1:108"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410</v>
      </c>
      <c r="CO95" s="42" t="s">
        <v>410</v>
      </c>
      <c r="CP95" s="42" t="s">
        <v>410</v>
      </c>
      <c r="CQ95" s="42" t="s">
        <v>410</v>
      </c>
      <c r="CR95" s="42" t="s">
        <v>410</v>
      </c>
      <c r="CS95" s="42" t="s">
        <v>410</v>
      </c>
      <c r="CT95" s="42" t="s">
        <v>410</v>
      </c>
      <c r="CU95" s="42" t="s">
        <v>410</v>
      </c>
      <c r="CV95" s="42" t="s">
        <v>410</v>
      </c>
      <c r="CW95" s="42" t="s">
        <v>410</v>
      </c>
      <c r="CX95" s="42" t="s">
        <v>410</v>
      </c>
      <c r="CY95" s="42" t="s">
        <v>410</v>
      </c>
      <c r="CZ95" s="42" t="s">
        <v>410</v>
      </c>
      <c r="DA95" s="42" t="s">
        <v>410</v>
      </c>
      <c r="DB95" s="41"/>
      <c r="DC95" s="41"/>
      <c r="DD95" s="41"/>
    </row>
    <row r="96" spans="1:108"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410</v>
      </c>
      <c r="CO96" s="42" t="s">
        <v>410</v>
      </c>
      <c r="CP96" s="42" t="s">
        <v>410</v>
      </c>
      <c r="CQ96" s="42" t="s">
        <v>410</v>
      </c>
      <c r="CR96" s="42" t="s">
        <v>410</v>
      </c>
      <c r="CS96" s="42" t="s">
        <v>410</v>
      </c>
      <c r="CT96" s="42" t="s">
        <v>410</v>
      </c>
      <c r="CU96" s="42" t="s">
        <v>410</v>
      </c>
      <c r="CV96" s="42" t="s">
        <v>410</v>
      </c>
      <c r="CW96" s="42" t="s">
        <v>410</v>
      </c>
      <c r="CX96" s="42" t="s">
        <v>410</v>
      </c>
      <c r="CY96" s="42" t="s">
        <v>410</v>
      </c>
      <c r="CZ96" s="42" t="s">
        <v>410</v>
      </c>
      <c r="DA96" s="42" t="s">
        <v>410</v>
      </c>
      <c r="DB96" s="41"/>
      <c r="DC96" s="41"/>
      <c r="DD96" s="41"/>
    </row>
    <row r="97" spans="1:108"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410</v>
      </c>
      <c r="CO97" s="42" t="s">
        <v>410</v>
      </c>
      <c r="CP97" s="42" t="s">
        <v>410</v>
      </c>
      <c r="CQ97" s="42" t="s">
        <v>410</v>
      </c>
      <c r="CR97" s="42" t="s">
        <v>410</v>
      </c>
      <c r="CS97" s="42" t="s">
        <v>410</v>
      </c>
      <c r="CT97" s="42" t="s">
        <v>410</v>
      </c>
      <c r="CU97" s="42" t="s">
        <v>410</v>
      </c>
      <c r="CV97" s="42" t="s">
        <v>410</v>
      </c>
      <c r="CW97" s="42" t="s">
        <v>410</v>
      </c>
      <c r="CX97" s="42" t="s">
        <v>410</v>
      </c>
      <c r="CY97" s="42" t="s">
        <v>410</v>
      </c>
      <c r="CZ97" s="42" t="s">
        <v>410</v>
      </c>
      <c r="DA97" s="42" t="s">
        <v>410</v>
      </c>
      <c r="DB97" s="41"/>
      <c r="DC97" s="41"/>
      <c r="DD97" s="41"/>
    </row>
    <row r="98" spans="1:108"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410</v>
      </c>
      <c r="CO98" s="42" t="s">
        <v>410</v>
      </c>
      <c r="CP98" s="42" t="s">
        <v>410</v>
      </c>
      <c r="CQ98" s="42" t="s">
        <v>410</v>
      </c>
      <c r="CR98" s="42" t="s">
        <v>410</v>
      </c>
      <c r="CS98" s="42" t="s">
        <v>410</v>
      </c>
      <c r="CT98" s="42" t="s">
        <v>410</v>
      </c>
      <c r="CU98" s="42" t="s">
        <v>410</v>
      </c>
      <c r="CV98" s="42" t="s">
        <v>410</v>
      </c>
      <c r="CW98" s="42" t="s">
        <v>410</v>
      </c>
      <c r="CX98" s="42" t="s">
        <v>410</v>
      </c>
      <c r="CY98" s="42" t="s">
        <v>410</v>
      </c>
      <c r="CZ98" s="42" t="s">
        <v>410</v>
      </c>
      <c r="DA98" s="42" t="s">
        <v>410</v>
      </c>
      <c r="DB98" s="41"/>
      <c r="DC98" s="41"/>
      <c r="DD98" s="41"/>
    </row>
    <row r="99" spans="1:108"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410</v>
      </c>
      <c r="CO99" s="42" t="s">
        <v>410</v>
      </c>
      <c r="CP99" s="42" t="s">
        <v>410</v>
      </c>
      <c r="CQ99" s="42" t="s">
        <v>410</v>
      </c>
      <c r="CR99" s="42" t="s">
        <v>410</v>
      </c>
      <c r="CS99" s="42" t="s">
        <v>410</v>
      </c>
      <c r="CT99" s="42" t="s">
        <v>410</v>
      </c>
      <c r="CU99" s="42" t="s">
        <v>410</v>
      </c>
      <c r="CV99" s="42" t="s">
        <v>410</v>
      </c>
      <c r="CW99" s="42" t="s">
        <v>410</v>
      </c>
      <c r="CX99" s="42" t="s">
        <v>410</v>
      </c>
      <c r="CY99" s="42" t="s">
        <v>410</v>
      </c>
      <c r="CZ99" s="42" t="s">
        <v>410</v>
      </c>
      <c r="DA99" s="42" t="s">
        <v>410</v>
      </c>
      <c r="DB99" s="41"/>
      <c r="DC99" s="41"/>
      <c r="DD99" s="41"/>
    </row>
    <row r="100" spans="1:108"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410</v>
      </c>
      <c r="CO100" s="42" t="s">
        <v>410</v>
      </c>
      <c r="CP100" s="42" t="s">
        <v>410</v>
      </c>
      <c r="CQ100" s="42" t="s">
        <v>410</v>
      </c>
      <c r="CR100" s="42" t="s">
        <v>410</v>
      </c>
      <c r="CS100" s="42" t="s">
        <v>410</v>
      </c>
      <c r="CT100" s="42" t="s">
        <v>410</v>
      </c>
      <c r="CU100" s="42" t="s">
        <v>410</v>
      </c>
      <c r="CV100" s="42" t="s">
        <v>410</v>
      </c>
      <c r="CW100" s="42" t="s">
        <v>410</v>
      </c>
      <c r="CX100" s="42" t="s">
        <v>410</v>
      </c>
      <c r="CY100" s="42" t="s">
        <v>410</v>
      </c>
      <c r="CZ100" s="42" t="s">
        <v>410</v>
      </c>
      <c r="DA100" s="42" t="s">
        <v>410</v>
      </c>
      <c r="DB100" s="41"/>
      <c r="DC100" s="41"/>
      <c r="DD100" s="41"/>
    </row>
    <row r="101" spans="1:108"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410</v>
      </c>
      <c r="CO101" s="42" t="s">
        <v>410</v>
      </c>
      <c r="CP101" s="42" t="s">
        <v>410</v>
      </c>
      <c r="CQ101" s="42" t="s">
        <v>410</v>
      </c>
      <c r="CR101" s="42" t="s">
        <v>410</v>
      </c>
      <c r="CS101" s="42" t="s">
        <v>410</v>
      </c>
      <c r="CT101" s="42" t="s">
        <v>410</v>
      </c>
      <c r="CU101" s="42" t="s">
        <v>410</v>
      </c>
      <c r="CV101" s="42" t="s">
        <v>410</v>
      </c>
      <c r="CW101" s="42" t="s">
        <v>410</v>
      </c>
      <c r="CX101" s="42" t="s">
        <v>410</v>
      </c>
      <c r="CY101" s="42" t="s">
        <v>410</v>
      </c>
      <c r="CZ101" s="42" t="s">
        <v>410</v>
      </c>
      <c r="DA101" s="42" t="s">
        <v>410</v>
      </c>
      <c r="DB101" s="41"/>
      <c r="DC101" s="41"/>
      <c r="DD101" s="41"/>
    </row>
    <row r="102" spans="1:108"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410</v>
      </c>
      <c r="CO102" s="42" t="s">
        <v>410</v>
      </c>
      <c r="CP102" s="42" t="s">
        <v>410</v>
      </c>
      <c r="CQ102" s="42" t="s">
        <v>410</v>
      </c>
      <c r="CR102" s="42" t="s">
        <v>410</v>
      </c>
      <c r="CS102" s="42" t="s">
        <v>410</v>
      </c>
      <c r="CT102" s="42" t="s">
        <v>410</v>
      </c>
      <c r="CU102" s="42" t="s">
        <v>410</v>
      </c>
      <c r="CV102" s="42" t="s">
        <v>410</v>
      </c>
      <c r="CW102" s="42" t="s">
        <v>410</v>
      </c>
      <c r="CX102" s="42" t="s">
        <v>410</v>
      </c>
      <c r="CY102" s="42" t="s">
        <v>410</v>
      </c>
      <c r="CZ102" s="42" t="s">
        <v>410</v>
      </c>
      <c r="DA102" s="42" t="s">
        <v>410</v>
      </c>
      <c r="DB102" s="41"/>
      <c r="DC102" s="41"/>
      <c r="DD102" s="41"/>
    </row>
    <row r="103" spans="1:108"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410</v>
      </c>
      <c r="CO103" s="42" t="s">
        <v>410</v>
      </c>
      <c r="CP103" s="42" t="s">
        <v>410</v>
      </c>
      <c r="CQ103" s="42" t="s">
        <v>410</v>
      </c>
      <c r="CR103" s="42" t="s">
        <v>410</v>
      </c>
      <c r="CS103" s="42" t="s">
        <v>410</v>
      </c>
      <c r="CT103" s="42" t="s">
        <v>410</v>
      </c>
      <c r="CU103" s="42" t="s">
        <v>410</v>
      </c>
      <c r="CV103" s="42" t="s">
        <v>410</v>
      </c>
      <c r="CW103" s="42" t="s">
        <v>410</v>
      </c>
      <c r="CX103" s="42" t="s">
        <v>410</v>
      </c>
      <c r="CY103" s="42" t="s">
        <v>410</v>
      </c>
      <c r="CZ103" s="42" t="s">
        <v>410</v>
      </c>
      <c r="DA103" s="42" t="s">
        <v>410</v>
      </c>
      <c r="DB103" s="41"/>
      <c r="DC103" s="41"/>
      <c r="DD103" s="41"/>
    </row>
    <row r="104" spans="1:108"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410</v>
      </c>
      <c r="CO104" s="42" t="s">
        <v>410</v>
      </c>
      <c r="CP104" s="42" t="s">
        <v>410</v>
      </c>
      <c r="CQ104" s="42" t="s">
        <v>410</v>
      </c>
      <c r="CR104" s="42" t="s">
        <v>410</v>
      </c>
      <c r="CS104" s="42" t="s">
        <v>410</v>
      </c>
      <c r="CT104" s="42" t="s">
        <v>410</v>
      </c>
      <c r="CU104" s="42" t="s">
        <v>410</v>
      </c>
      <c r="CV104" s="42" t="s">
        <v>410</v>
      </c>
      <c r="CW104" s="42" t="s">
        <v>410</v>
      </c>
      <c r="CX104" s="42" t="s">
        <v>410</v>
      </c>
      <c r="CY104" s="42" t="s">
        <v>410</v>
      </c>
      <c r="CZ104" s="42" t="s">
        <v>410</v>
      </c>
      <c r="DA104" s="42" t="s">
        <v>410</v>
      </c>
      <c r="DB104" s="41"/>
      <c r="DC104" s="41"/>
      <c r="DD104" s="41"/>
    </row>
    <row r="105" spans="1:108"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410</v>
      </c>
      <c r="CO105" s="42" t="s">
        <v>410</v>
      </c>
      <c r="CP105" s="42" t="s">
        <v>410</v>
      </c>
      <c r="CQ105" s="42" t="s">
        <v>410</v>
      </c>
      <c r="CR105" s="42" t="s">
        <v>410</v>
      </c>
      <c r="CS105" s="42" t="s">
        <v>410</v>
      </c>
      <c r="CT105" s="42" t="s">
        <v>410</v>
      </c>
      <c r="CU105" s="42" t="s">
        <v>410</v>
      </c>
      <c r="CV105" s="42" t="s">
        <v>410</v>
      </c>
      <c r="CW105" s="42" t="s">
        <v>410</v>
      </c>
      <c r="CX105" s="42" t="s">
        <v>410</v>
      </c>
      <c r="CY105" s="42" t="s">
        <v>410</v>
      </c>
      <c r="CZ105" s="42" t="s">
        <v>410</v>
      </c>
      <c r="DA105" s="42" t="s">
        <v>410</v>
      </c>
      <c r="DB105" s="41"/>
      <c r="DC105" s="41"/>
      <c r="DD105" s="41"/>
    </row>
    <row r="106" spans="1:108"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C19C-468D-4FC4-A0CF-1F279A470FE8}">
  <dimension ref="A1:DA106"/>
  <sheetViews>
    <sheetView topLeftCell="BS66" workbookViewId="0">
      <selection activeCell="N5" sqref="N5"/>
    </sheetView>
  </sheetViews>
  <sheetFormatPr baseColWidth="10" defaultRowHeight="15" x14ac:dyDescent="0.25"/>
  <sheetData>
    <row r="1" spans="1:105"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5" x14ac:dyDescent="0.25">
      <c r="A2" s="70">
        <v>0</v>
      </c>
      <c r="B2" s="42">
        <v>0.99199999999999999</v>
      </c>
      <c r="C2" s="42">
        <v>1.982</v>
      </c>
      <c r="D2" s="42">
        <v>2.9670000000000001</v>
      </c>
      <c r="E2" s="42">
        <v>3.948</v>
      </c>
      <c r="F2" s="42">
        <v>4.9240000000000004</v>
      </c>
      <c r="G2" s="42">
        <v>5.8950000000000005</v>
      </c>
      <c r="H2" s="42">
        <v>6.8610000000000007</v>
      </c>
      <c r="I2" s="42">
        <v>7.8220000000000001</v>
      </c>
      <c r="J2" s="42">
        <v>8.7789999999999999</v>
      </c>
      <c r="K2" s="42">
        <v>9.7309999999999999</v>
      </c>
      <c r="L2" s="42">
        <v>10.677999999999999</v>
      </c>
      <c r="M2" s="42">
        <v>11.62</v>
      </c>
      <c r="N2" s="42">
        <v>12.558</v>
      </c>
      <c r="O2" s="42">
        <v>13.491</v>
      </c>
      <c r="P2" s="42">
        <v>14.418999999999999</v>
      </c>
      <c r="Q2" s="42">
        <v>15.343</v>
      </c>
      <c r="R2" s="42">
        <v>16.262</v>
      </c>
      <c r="S2" s="42">
        <v>17.176000000000002</v>
      </c>
      <c r="T2" s="42">
        <v>18.086000000000002</v>
      </c>
      <c r="U2" s="42">
        <v>18.991</v>
      </c>
      <c r="V2" s="42">
        <v>19.891999999999999</v>
      </c>
      <c r="W2" s="42">
        <v>20.788</v>
      </c>
      <c r="X2" s="42">
        <v>21.68</v>
      </c>
      <c r="Y2" s="42">
        <v>22.567</v>
      </c>
      <c r="Z2" s="42">
        <v>23.450000000000003</v>
      </c>
      <c r="AA2" s="42">
        <v>24.329000000000001</v>
      </c>
      <c r="AB2" s="42">
        <v>25.203000000000003</v>
      </c>
      <c r="AC2" s="42">
        <v>26.073</v>
      </c>
      <c r="AD2" s="42">
        <v>26.939</v>
      </c>
      <c r="AE2" s="42">
        <v>27.8</v>
      </c>
      <c r="AF2" s="42">
        <v>28.657</v>
      </c>
      <c r="AG2" s="42">
        <v>29.51</v>
      </c>
      <c r="AH2" s="42">
        <v>30.358000000000001</v>
      </c>
      <c r="AI2" s="42">
        <v>31.202000000000002</v>
      </c>
      <c r="AJ2" s="42">
        <v>32.041999999999994</v>
      </c>
      <c r="AK2" s="42">
        <v>32.878</v>
      </c>
      <c r="AL2" s="42">
        <v>33.71</v>
      </c>
      <c r="AM2" s="42">
        <v>34.536999999999999</v>
      </c>
      <c r="AN2" s="42">
        <v>35.36</v>
      </c>
      <c r="AO2" s="42">
        <v>36.178999999999995</v>
      </c>
      <c r="AP2" s="42">
        <v>36.994</v>
      </c>
      <c r="AQ2" s="42">
        <v>37.805</v>
      </c>
      <c r="AR2" s="42">
        <v>38.611999999999995</v>
      </c>
      <c r="AS2" s="42">
        <v>39.414999999999999</v>
      </c>
      <c r="AT2" s="42">
        <v>40.213999999999999</v>
      </c>
      <c r="AU2" s="42">
        <v>41.009</v>
      </c>
      <c r="AV2" s="42">
        <v>41.8</v>
      </c>
      <c r="AW2" s="42">
        <v>42.586999999999996</v>
      </c>
      <c r="AX2" s="42">
        <v>43.37</v>
      </c>
      <c r="AY2" s="42">
        <v>44.149000000000001</v>
      </c>
      <c r="AZ2" s="42">
        <v>44.923999999999999</v>
      </c>
      <c r="BA2" s="42">
        <v>45.695</v>
      </c>
      <c r="BB2" s="42">
        <v>46.461999999999996</v>
      </c>
      <c r="BC2" s="42">
        <v>47.224999999999994</v>
      </c>
      <c r="BD2" s="42">
        <v>47.983999999999995</v>
      </c>
      <c r="BE2" s="42">
        <v>48.739999999999995</v>
      </c>
      <c r="BF2" s="42">
        <v>49.491999999999997</v>
      </c>
      <c r="BG2" s="42">
        <v>50.239999999999995</v>
      </c>
      <c r="BH2" s="42">
        <v>50.983999999999995</v>
      </c>
      <c r="BI2" s="42">
        <v>51.723999999999997</v>
      </c>
      <c r="BJ2" s="42">
        <v>52.460999999999999</v>
      </c>
      <c r="BK2" s="42">
        <v>53.193999999999996</v>
      </c>
      <c r="BL2" s="42">
        <v>53.922999999999995</v>
      </c>
      <c r="BM2" s="42">
        <v>54.647999999999996</v>
      </c>
      <c r="BN2" s="42">
        <v>55.37</v>
      </c>
      <c r="BO2" s="42">
        <v>56.088000000000001</v>
      </c>
      <c r="BP2" s="42">
        <v>56.802</v>
      </c>
      <c r="BQ2" s="42">
        <v>57.512</v>
      </c>
      <c r="BR2" s="42">
        <v>58.219000000000001</v>
      </c>
      <c r="BS2" s="42">
        <v>58.921999999999997</v>
      </c>
      <c r="BT2" s="42">
        <v>59.620999999999995</v>
      </c>
      <c r="BU2" s="42">
        <v>60.317</v>
      </c>
      <c r="BV2" s="42">
        <v>61.009</v>
      </c>
      <c r="BW2" s="42">
        <v>61.698</v>
      </c>
      <c r="BX2" s="42">
        <v>62.382999999999996</v>
      </c>
      <c r="BY2" s="42">
        <v>63.064</v>
      </c>
      <c r="BZ2" s="42">
        <v>63.741</v>
      </c>
      <c r="CA2" s="42">
        <v>64.415000000000006</v>
      </c>
      <c r="CB2" s="42">
        <v>65.085000000000008</v>
      </c>
      <c r="CC2" s="42">
        <v>65.751000000000005</v>
      </c>
      <c r="CD2" s="42">
        <v>66.413000000000011</v>
      </c>
      <c r="CE2" s="42">
        <v>67.070999999999998</v>
      </c>
      <c r="CF2" s="42">
        <v>67.725999999999999</v>
      </c>
      <c r="CG2" s="42">
        <v>68.376000000000005</v>
      </c>
      <c r="CH2" s="42">
        <v>69.021000000000001</v>
      </c>
      <c r="CI2" s="42">
        <v>69.661000000000001</v>
      </c>
      <c r="CJ2" s="42">
        <v>70.295000000000002</v>
      </c>
      <c r="CK2" s="42">
        <v>70.921000000000006</v>
      </c>
      <c r="CL2" s="42">
        <v>71.539000000000001</v>
      </c>
      <c r="CM2" s="42">
        <v>72.147000000000006</v>
      </c>
      <c r="CN2" s="42" t="s">
        <v>410</v>
      </c>
      <c r="CO2" s="42" t="s">
        <v>410</v>
      </c>
      <c r="CP2" s="42" t="s">
        <v>410</v>
      </c>
      <c r="CQ2" s="42" t="s">
        <v>410</v>
      </c>
      <c r="CR2" s="42" t="s">
        <v>410</v>
      </c>
      <c r="CS2" s="42" t="s">
        <v>410</v>
      </c>
      <c r="CT2" s="42" t="s">
        <v>410</v>
      </c>
      <c r="CU2" s="42" t="s">
        <v>410</v>
      </c>
      <c r="CV2" s="42" t="s">
        <v>410</v>
      </c>
      <c r="CW2" s="42" t="s">
        <v>410</v>
      </c>
      <c r="CX2" s="42" t="s">
        <v>410</v>
      </c>
      <c r="CY2" s="42" t="s">
        <v>410</v>
      </c>
      <c r="CZ2" s="42" t="s">
        <v>410</v>
      </c>
      <c r="DA2" s="42" t="s">
        <v>410</v>
      </c>
    </row>
    <row r="3" spans="1:105" x14ac:dyDescent="0.25">
      <c r="A3" s="18">
        <v>1</v>
      </c>
      <c r="B3" s="42"/>
      <c r="C3" s="42">
        <v>0.995</v>
      </c>
      <c r="D3" s="42">
        <v>1.9849999999999999</v>
      </c>
      <c r="E3" s="42">
        <v>2.9699999999999998</v>
      </c>
      <c r="F3" s="42">
        <v>3.9510000000000001</v>
      </c>
      <c r="G3" s="42">
        <v>4.9270000000000005</v>
      </c>
      <c r="H3" s="42">
        <v>5.8980000000000006</v>
      </c>
      <c r="I3" s="42">
        <v>6.8640000000000008</v>
      </c>
      <c r="J3" s="42">
        <v>7.8250000000000002</v>
      </c>
      <c r="K3" s="42">
        <v>8.782</v>
      </c>
      <c r="L3" s="42">
        <v>9.734</v>
      </c>
      <c r="M3" s="42">
        <v>10.680999999999999</v>
      </c>
      <c r="N3" s="42">
        <v>11.622999999999999</v>
      </c>
      <c r="O3" s="42">
        <v>12.561</v>
      </c>
      <c r="P3" s="42">
        <v>13.494</v>
      </c>
      <c r="Q3" s="42">
        <v>14.421999999999999</v>
      </c>
      <c r="R3" s="42">
        <v>15.346</v>
      </c>
      <c r="S3" s="42">
        <v>16.265000000000001</v>
      </c>
      <c r="T3" s="42">
        <v>17.179000000000002</v>
      </c>
      <c r="U3" s="42">
        <v>18.089000000000002</v>
      </c>
      <c r="V3" s="42">
        <v>18.994</v>
      </c>
      <c r="W3" s="42">
        <v>19.895</v>
      </c>
      <c r="X3" s="42">
        <v>20.791</v>
      </c>
      <c r="Y3" s="42">
        <v>21.683</v>
      </c>
      <c r="Z3" s="42">
        <v>22.57</v>
      </c>
      <c r="AA3" s="42">
        <v>23.453000000000003</v>
      </c>
      <c r="AB3" s="42">
        <v>24.332000000000001</v>
      </c>
      <c r="AC3" s="42">
        <v>25.206</v>
      </c>
      <c r="AD3" s="42">
        <v>26.076000000000001</v>
      </c>
      <c r="AE3" s="42">
        <v>26.942</v>
      </c>
      <c r="AF3" s="42">
        <v>27.803000000000001</v>
      </c>
      <c r="AG3" s="42">
        <v>28.66</v>
      </c>
      <c r="AH3" s="42">
        <v>29.513000000000002</v>
      </c>
      <c r="AI3" s="42">
        <v>30.361000000000001</v>
      </c>
      <c r="AJ3" s="42">
        <v>31.205000000000002</v>
      </c>
      <c r="AK3" s="42">
        <v>32.044999999999995</v>
      </c>
      <c r="AL3" s="42">
        <v>32.881</v>
      </c>
      <c r="AM3" s="42">
        <v>33.713000000000001</v>
      </c>
      <c r="AN3" s="42">
        <v>34.54</v>
      </c>
      <c r="AO3" s="42">
        <v>35.363</v>
      </c>
      <c r="AP3" s="42">
        <v>36.181999999999995</v>
      </c>
      <c r="AQ3" s="42">
        <v>36.997</v>
      </c>
      <c r="AR3" s="42">
        <v>37.808</v>
      </c>
      <c r="AS3" s="42">
        <v>38.614999999999995</v>
      </c>
      <c r="AT3" s="42">
        <v>39.417999999999999</v>
      </c>
      <c r="AU3" s="42">
        <v>40.216999999999999</v>
      </c>
      <c r="AV3" s="42">
        <v>41.012</v>
      </c>
      <c r="AW3" s="42">
        <v>41.802999999999997</v>
      </c>
      <c r="AX3" s="42">
        <v>42.589999999999996</v>
      </c>
      <c r="AY3" s="42">
        <v>43.372999999999998</v>
      </c>
      <c r="AZ3" s="42">
        <v>44.152000000000001</v>
      </c>
      <c r="BA3" s="42">
        <v>44.927</v>
      </c>
      <c r="BB3" s="42">
        <v>45.698</v>
      </c>
      <c r="BC3" s="42">
        <v>46.464999999999996</v>
      </c>
      <c r="BD3" s="42">
        <v>47.227999999999994</v>
      </c>
      <c r="BE3" s="42">
        <v>47.986999999999995</v>
      </c>
      <c r="BF3" s="42">
        <v>48.742999999999995</v>
      </c>
      <c r="BG3" s="42">
        <v>49.494999999999997</v>
      </c>
      <c r="BH3" s="42">
        <v>50.242999999999995</v>
      </c>
      <c r="BI3" s="42">
        <v>50.986999999999995</v>
      </c>
      <c r="BJ3" s="42">
        <v>51.726999999999997</v>
      </c>
      <c r="BK3" s="42">
        <v>52.463000000000001</v>
      </c>
      <c r="BL3" s="42">
        <v>53.195999999999998</v>
      </c>
      <c r="BM3" s="42">
        <v>53.924999999999997</v>
      </c>
      <c r="BN3" s="42">
        <v>54.65</v>
      </c>
      <c r="BO3" s="42">
        <v>55.370999999999995</v>
      </c>
      <c r="BP3" s="42">
        <v>56.088999999999999</v>
      </c>
      <c r="BQ3" s="42">
        <v>56.802999999999997</v>
      </c>
      <c r="BR3" s="42">
        <v>57.512999999999998</v>
      </c>
      <c r="BS3" s="42">
        <v>58.22</v>
      </c>
      <c r="BT3" s="42">
        <v>58.922999999999995</v>
      </c>
      <c r="BU3" s="42">
        <v>59.622</v>
      </c>
      <c r="BV3" s="42">
        <v>60.317999999999998</v>
      </c>
      <c r="BW3" s="42">
        <v>61.01</v>
      </c>
      <c r="BX3" s="42">
        <v>61.698</v>
      </c>
      <c r="BY3" s="42">
        <v>62.381999999999998</v>
      </c>
      <c r="BZ3" s="42">
        <v>63.062999999999995</v>
      </c>
      <c r="CA3" s="42">
        <v>63.739999999999995</v>
      </c>
      <c r="CB3" s="42">
        <v>64.413000000000011</v>
      </c>
      <c r="CC3" s="42">
        <v>65.082000000000008</v>
      </c>
      <c r="CD3" s="42">
        <v>65.747</v>
      </c>
      <c r="CE3" s="42">
        <v>66.409000000000006</v>
      </c>
      <c r="CF3" s="42">
        <v>67.067000000000007</v>
      </c>
      <c r="CG3" s="42">
        <v>67.72</v>
      </c>
      <c r="CH3" s="42">
        <v>68.368000000000009</v>
      </c>
      <c r="CI3" s="42">
        <v>69.01100000000001</v>
      </c>
      <c r="CJ3" s="42">
        <v>69.64800000000001</v>
      </c>
      <c r="CK3" s="42">
        <v>70.277000000000001</v>
      </c>
      <c r="CL3" s="42">
        <v>70.89800000000001</v>
      </c>
      <c r="CM3" s="42">
        <v>71.50800000000001</v>
      </c>
      <c r="CN3" s="42" t="s">
        <v>410</v>
      </c>
      <c r="CO3" s="42" t="s">
        <v>410</v>
      </c>
      <c r="CP3" s="42" t="s">
        <v>410</v>
      </c>
      <c r="CQ3" s="42" t="s">
        <v>410</v>
      </c>
      <c r="CR3" s="42" t="s">
        <v>410</v>
      </c>
      <c r="CS3" s="42" t="s">
        <v>410</v>
      </c>
      <c r="CT3" s="42" t="s">
        <v>410</v>
      </c>
      <c r="CU3" s="42" t="s">
        <v>410</v>
      </c>
      <c r="CV3" s="42" t="s">
        <v>410</v>
      </c>
      <c r="CW3" s="42" t="s">
        <v>410</v>
      </c>
      <c r="CX3" s="42" t="s">
        <v>410</v>
      </c>
      <c r="CY3" s="42" t="s">
        <v>410</v>
      </c>
      <c r="CZ3" s="42" t="s">
        <v>410</v>
      </c>
      <c r="DA3" s="42" t="s">
        <v>410</v>
      </c>
    </row>
    <row r="4" spans="1:105" x14ac:dyDescent="0.25">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v>
      </c>
      <c r="V4" s="42">
        <v>18.09</v>
      </c>
      <c r="W4" s="42">
        <v>18.995000000000001</v>
      </c>
      <c r="X4" s="42">
        <v>19.896000000000001</v>
      </c>
      <c r="Y4" s="42">
        <v>20.792000000000002</v>
      </c>
      <c r="Z4" s="42">
        <v>21.684000000000001</v>
      </c>
      <c r="AA4" s="42">
        <v>22.571000000000002</v>
      </c>
      <c r="AB4" s="42">
        <v>23.454000000000001</v>
      </c>
      <c r="AC4" s="42">
        <v>24.333000000000002</v>
      </c>
      <c r="AD4" s="42">
        <v>25.207000000000001</v>
      </c>
      <c r="AE4" s="42">
        <v>26.077000000000002</v>
      </c>
      <c r="AF4" s="42">
        <v>26.943000000000001</v>
      </c>
      <c r="AG4" s="42">
        <v>27.804000000000002</v>
      </c>
      <c r="AH4" s="42">
        <v>28.661000000000001</v>
      </c>
      <c r="AI4" s="42">
        <v>29.514000000000003</v>
      </c>
      <c r="AJ4" s="42">
        <v>30.362000000000002</v>
      </c>
      <c r="AK4" s="42">
        <v>31.206</v>
      </c>
      <c r="AL4" s="42">
        <v>32.045999999999999</v>
      </c>
      <c r="AM4" s="42">
        <v>32.881999999999998</v>
      </c>
      <c r="AN4" s="42">
        <v>33.713999999999999</v>
      </c>
      <c r="AO4" s="42">
        <v>34.540999999999997</v>
      </c>
      <c r="AP4" s="42">
        <v>35.363999999999997</v>
      </c>
      <c r="AQ4" s="42">
        <v>36.183</v>
      </c>
      <c r="AR4" s="42">
        <v>36.997999999999998</v>
      </c>
      <c r="AS4" s="42">
        <v>37.808999999999997</v>
      </c>
      <c r="AT4" s="42">
        <v>38.616</v>
      </c>
      <c r="AU4" s="42">
        <v>39.418999999999997</v>
      </c>
      <c r="AV4" s="42">
        <v>40.217999999999996</v>
      </c>
      <c r="AW4" s="42">
        <v>41.012999999999998</v>
      </c>
      <c r="AX4" s="42">
        <v>41.803999999999995</v>
      </c>
      <c r="AY4" s="42">
        <v>42.591000000000001</v>
      </c>
      <c r="AZ4" s="42">
        <v>43.373999999999995</v>
      </c>
      <c r="BA4" s="42">
        <v>44.152999999999999</v>
      </c>
      <c r="BB4" s="42">
        <v>44.927999999999997</v>
      </c>
      <c r="BC4" s="42">
        <v>45.698999999999998</v>
      </c>
      <c r="BD4" s="42">
        <v>46.466000000000001</v>
      </c>
      <c r="BE4" s="42">
        <v>47.228999999999999</v>
      </c>
      <c r="BF4" s="42">
        <v>47.988</v>
      </c>
      <c r="BG4" s="42">
        <v>48.742999999999995</v>
      </c>
      <c r="BH4" s="42">
        <v>49.494999999999997</v>
      </c>
      <c r="BI4" s="42">
        <v>50.242999999999995</v>
      </c>
      <c r="BJ4" s="42">
        <v>50.986999999999995</v>
      </c>
      <c r="BK4" s="42">
        <v>51.726999999999997</v>
      </c>
      <c r="BL4" s="42">
        <v>52.463000000000001</v>
      </c>
      <c r="BM4" s="42">
        <v>53.195</v>
      </c>
      <c r="BN4" s="42">
        <v>53.923999999999999</v>
      </c>
      <c r="BO4" s="42">
        <v>54.649000000000001</v>
      </c>
      <c r="BP4" s="42">
        <v>55.37</v>
      </c>
      <c r="BQ4" s="42">
        <v>56.086999999999996</v>
      </c>
      <c r="BR4" s="42">
        <v>56.800999999999995</v>
      </c>
      <c r="BS4" s="42">
        <v>57.510999999999996</v>
      </c>
      <c r="BT4" s="42">
        <v>58.216999999999999</v>
      </c>
      <c r="BU4" s="42">
        <v>58.919999999999995</v>
      </c>
      <c r="BV4" s="42">
        <v>59.619</v>
      </c>
      <c r="BW4" s="42">
        <v>60.314</v>
      </c>
      <c r="BX4" s="42">
        <v>61.006</v>
      </c>
      <c r="BY4" s="42">
        <v>61.693999999999996</v>
      </c>
      <c r="BZ4" s="42">
        <v>62.378</v>
      </c>
      <c r="CA4" s="42">
        <v>63.058</v>
      </c>
      <c r="CB4" s="42">
        <v>63.733999999999995</v>
      </c>
      <c r="CC4" s="42">
        <v>64.407000000000011</v>
      </c>
      <c r="CD4" s="42">
        <v>65.076000000000008</v>
      </c>
      <c r="CE4" s="42">
        <v>65.741</v>
      </c>
      <c r="CF4" s="42">
        <v>66.402000000000001</v>
      </c>
      <c r="CG4" s="42">
        <v>67.058000000000007</v>
      </c>
      <c r="CH4" s="42">
        <v>67.710000000000008</v>
      </c>
      <c r="CI4" s="42">
        <v>68.356000000000009</v>
      </c>
      <c r="CJ4" s="42">
        <v>68.995000000000005</v>
      </c>
      <c r="CK4" s="42">
        <v>69.626000000000005</v>
      </c>
      <c r="CL4" s="42">
        <v>70.249000000000009</v>
      </c>
      <c r="CM4" s="42">
        <v>70.862000000000009</v>
      </c>
      <c r="CN4" s="42" t="s">
        <v>410</v>
      </c>
      <c r="CO4" s="42" t="s">
        <v>410</v>
      </c>
      <c r="CP4" s="42" t="s">
        <v>410</v>
      </c>
      <c r="CQ4" s="42" t="s">
        <v>410</v>
      </c>
      <c r="CR4" s="42" t="s">
        <v>410</v>
      </c>
      <c r="CS4" s="42" t="s">
        <v>410</v>
      </c>
      <c r="CT4" s="42" t="s">
        <v>410</v>
      </c>
      <c r="CU4" s="42" t="s">
        <v>410</v>
      </c>
      <c r="CV4" s="42" t="s">
        <v>410</v>
      </c>
      <c r="CW4" s="42" t="s">
        <v>410</v>
      </c>
      <c r="CX4" s="42" t="s">
        <v>410</v>
      </c>
      <c r="CY4" s="42" t="s">
        <v>410</v>
      </c>
      <c r="CZ4" s="42" t="s">
        <v>410</v>
      </c>
      <c r="DA4" s="42" t="s">
        <v>410</v>
      </c>
    </row>
    <row r="5" spans="1:105" x14ac:dyDescent="0.25">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v>
      </c>
      <c r="W5" s="42">
        <v>18.09</v>
      </c>
      <c r="X5" s="42">
        <v>18.995000000000001</v>
      </c>
      <c r="Y5" s="42">
        <v>19.896000000000001</v>
      </c>
      <c r="Z5" s="42">
        <v>20.792000000000002</v>
      </c>
      <c r="AA5" s="42">
        <v>21.684000000000001</v>
      </c>
      <c r="AB5" s="42">
        <v>22.571000000000002</v>
      </c>
      <c r="AC5" s="42">
        <v>23.454000000000001</v>
      </c>
      <c r="AD5" s="42">
        <v>24.333000000000002</v>
      </c>
      <c r="AE5" s="42">
        <v>25.207000000000001</v>
      </c>
      <c r="AF5" s="42">
        <v>26.077000000000002</v>
      </c>
      <c r="AG5" s="42">
        <v>26.942</v>
      </c>
      <c r="AH5" s="42">
        <v>27.803000000000001</v>
      </c>
      <c r="AI5" s="42">
        <v>28.66</v>
      </c>
      <c r="AJ5" s="42">
        <v>29.513000000000002</v>
      </c>
      <c r="AK5" s="42">
        <v>30.361000000000001</v>
      </c>
      <c r="AL5" s="42">
        <v>31.205000000000002</v>
      </c>
      <c r="AM5" s="42">
        <v>32.044999999999995</v>
      </c>
      <c r="AN5" s="42">
        <v>32.881</v>
      </c>
      <c r="AO5" s="42">
        <v>33.713000000000001</v>
      </c>
      <c r="AP5" s="42">
        <v>34.54</v>
      </c>
      <c r="AQ5" s="42">
        <v>35.363</v>
      </c>
      <c r="AR5" s="42">
        <v>36.181999999999995</v>
      </c>
      <c r="AS5" s="42">
        <v>36.997</v>
      </c>
      <c r="AT5" s="42">
        <v>37.808</v>
      </c>
      <c r="AU5" s="42">
        <v>38.614999999999995</v>
      </c>
      <c r="AV5" s="42">
        <v>39.417999999999999</v>
      </c>
      <c r="AW5" s="42">
        <v>40.216999999999999</v>
      </c>
      <c r="AX5" s="42">
        <v>41.012</v>
      </c>
      <c r="AY5" s="42">
        <v>41.802999999999997</v>
      </c>
      <c r="AZ5" s="42">
        <v>42.589999999999996</v>
      </c>
      <c r="BA5" s="42">
        <v>43.372999999999998</v>
      </c>
      <c r="BB5" s="42">
        <v>44.152000000000001</v>
      </c>
      <c r="BC5" s="42">
        <v>44.927</v>
      </c>
      <c r="BD5" s="42">
        <v>45.698</v>
      </c>
      <c r="BE5" s="42">
        <v>46.464999999999996</v>
      </c>
      <c r="BF5" s="42">
        <v>47.227999999999994</v>
      </c>
      <c r="BG5" s="42">
        <v>47.986999999999995</v>
      </c>
      <c r="BH5" s="42">
        <v>48.741999999999997</v>
      </c>
      <c r="BI5" s="42">
        <v>49.492999999999995</v>
      </c>
      <c r="BJ5" s="42">
        <v>50.241</v>
      </c>
      <c r="BK5" s="42">
        <v>50.984999999999999</v>
      </c>
      <c r="BL5" s="42">
        <v>51.724999999999994</v>
      </c>
      <c r="BM5" s="42">
        <v>52.460999999999999</v>
      </c>
      <c r="BN5" s="42">
        <v>53.192999999999998</v>
      </c>
      <c r="BO5" s="42">
        <v>53.921999999999997</v>
      </c>
      <c r="BP5" s="42">
        <v>54.646999999999998</v>
      </c>
      <c r="BQ5" s="42">
        <v>55.367999999999995</v>
      </c>
      <c r="BR5" s="42">
        <v>56.085000000000001</v>
      </c>
      <c r="BS5" s="42">
        <v>56.798999999999999</v>
      </c>
      <c r="BT5" s="42">
        <v>57.509</v>
      </c>
      <c r="BU5" s="42">
        <v>58.214999999999996</v>
      </c>
      <c r="BV5" s="42">
        <v>58.916999999999994</v>
      </c>
      <c r="BW5" s="42">
        <v>59.616</v>
      </c>
      <c r="BX5" s="42">
        <v>60.311</v>
      </c>
      <c r="BY5" s="42">
        <v>61.001999999999995</v>
      </c>
      <c r="BZ5" s="42">
        <v>61.689</v>
      </c>
      <c r="CA5" s="42">
        <v>62.372999999999998</v>
      </c>
      <c r="CB5" s="42">
        <v>63.052999999999997</v>
      </c>
      <c r="CC5" s="42">
        <v>63.728999999999999</v>
      </c>
      <c r="CD5" s="42">
        <v>64.40100000000001</v>
      </c>
      <c r="CE5" s="42">
        <v>65.069000000000003</v>
      </c>
      <c r="CF5" s="42">
        <v>65.733000000000004</v>
      </c>
      <c r="CG5" s="42">
        <v>66.39200000000001</v>
      </c>
      <c r="CH5" s="42">
        <v>67.047000000000011</v>
      </c>
      <c r="CI5" s="42">
        <v>67.695999999999998</v>
      </c>
      <c r="CJ5" s="42">
        <v>68.338000000000008</v>
      </c>
      <c r="CK5" s="42">
        <v>68.972000000000008</v>
      </c>
      <c r="CL5" s="42">
        <v>69.597999999999999</v>
      </c>
      <c r="CM5" s="42">
        <v>70.213999999999999</v>
      </c>
      <c r="CN5" s="42" t="s">
        <v>410</v>
      </c>
      <c r="CO5" s="42" t="s">
        <v>410</v>
      </c>
      <c r="CP5" s="42" t="s">
        <v>410</v>
      </c>
      <c r="CQ5" s="42" t="s">
        <v>410</v>
      </c>
      <c r="CR5" s="42" t="s">
        <v>410</v>
      </c>
      <c r="CS5" s="42" t="s">
        <v>410</v>
      </c>
      <c r="CT5" s="42" t="s">
        <v>410</v>
      </c>
      <c r="CU5" s="42" t="s">
        <v>410</v>
      </c>
      <c r="CV5" s="42" t="s">
        <v>410</v>
      </c>
      <c r="CW5" s="42" t="s">
        <v>410</v>
      </c>
      <c r="CX5" s="42" t="s">
        <v>410</v>
      </c>
      <c r="CY5" s="42" t="s">
        <v>410</v>
      </c>
      <c r="CZ5" s="42" t="s">
        <v>410</v>
      </c>
      <c r="DA5" s="42" t="s">
        <v>410</v>
      </c>
    </row>
    <row r="6" spans="1:105" x14ac:dyDescent="0.25">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v>
      </c>
      <c r="X6" s="42">
        <v>18.09</v>
      </c>
      <c r="Y6" s="42">
        <v>18.995000000000001</v>
      </c>
      <c r="Z6" s="42">
        <v>19.896000000000001</v>
      </c>
      <c r="AA6" s="42">
        <v>20.792000000000002</v>
      </c>
      <c r="AB6" s="42">
        <v>21.684000000000001</v>
      </c>
      <c r="AC6" s="42">
        <v>22.571000000000002</v>
      </c>
      <c r="AD6" s="42">
        <v>23.454000000000001</v>
      </c>
      <c r="AE6" s="42">
        <v>24.333000000000002</v>
      </c>
      <c r="AF6" s="42">
        <v>25.207000000000001</v>
      </c>
      <c r="AG6" s="42">
        <v>26.077000000000002</v>
      </c>
      <c r="AH6" s="42">
        <v>26.942</v>
      </c>
      <c r="AI6" s="42">
        <v>27.803000000000001</v>
      </c>
      <c r="AJ6" s="42">
        <v>28.66</v>
      </c>
      <c r="AK6" s="42">
        <v>29.513000000000002</v>
      </c>
      <c r="AL6" s="42">
        <v>30.361000000000001</v>
      </c>
      <c r="AM6" s="42">
        <v>31.205000000000002</v>
      </c>
      <c r="AN6" s="42">
        <v>32.044999999999995</v>
      </c>
      <c r="AO6" s="42">
        <v>32.881</v>
      </c>
      <c r="AP6" s="42">
        <v>33.713000000000001</v>
      </c>
      <c r="AQ6" s="42">
        <v>34.54</v>
      </c>
      <c r="AR6" s="42">
        <v>35.363</v>
      </c>
      <c r="AS6" s="42">
        <v>36.181999999999995</v>
      </c>
      <c r="AT6" s="42">
        <v>36.997</v>
      </c>
      <c r="AU6" s="42">
        <v>37.808</v>
      </c>
      <c r="AV6" s="42">
        <v>38.614999999999995</v>
      </c>
      <c r="AW6" s="42">
        <v>39.417999999999999</v>
      </c>
      <c r="AX6" s="42">
        <v>40.216999999999999</v>
      </c>
      <c r="AY6" s="42">
        <v>41.012</v>
      </c>
      <c r="AZ6" s="42">
        <v>41.802999999999997</v>
      </c>
      <c r="BA6" s="42">
        <v>42.589999999999996</v>
      </c>
      <c r="BB6" s="42">
        <v>43.372999999999998</v>
      </c>
      <c r="BC6" s="42">
        <v>44.152000000000001</v>
      </c>
      <c r="BD6" s="42">
        <v>44.927</v>
      </c>
      <c r="BE6" s="42">
        <v>45.698</v>
      </c>
      <c r="BF6" s="42">
        <v>46.464999999999996</v>
      </c>
      <c r="BG6" s="42">
        <v>47.227999999999994</v>
      </c>
      <c r="BH6" s="42">
        <v>47.986999999999995</v>
      </c>
      <c r="BI6" s="42">
        <v>48.741999999999997</v>
      </c>
      <c r="BJ6" s="42">
        <v>49.492999999999995</v>
      </c>
      <c r="BK6" s="42">
        <v>50.239999999999995</v>
      </c>
      <c r="BL6" s="42">
        <v>50.983999999999995</v>
      </c>
      <c r="BM6" s="42">
        <v>51.723999999999997</v>
      </c>
      <c r="BN6" s="42">
        <v>52.46</v>
      </c>
      <c r="BO6" s="42">
        <v>53.192</v>
      </c>
      <c r="BP6" s="42">
        <v>53.919999999999995</v>
      </c>
      <c r="BQ6" s="42">
        <v>54.644999999999996</v>
      </c>
      <c r="BR6" s="42">
        <v>55.366</v>
      </c>
      <c r="BS6" s="42">
        <v>56.082999999999998</v>
      </c>
      <c r="BT6" s="42">
        <v>56.795999999999999</v>
      </c>
      <c r="BU6" s="42">
        <v>57.506</v>
      </c>
      <c r="BV6" s="42">
        <v>58.211999999999996</v>
      </c>
      <c r="BW6" s="42">
        <v>58.913999999999994</v>
      </c>
      <c r="BX6" s="42">
        <v>59.611999999999995</v>
      </c>
      <c r="BY6" s="42">
        <v>60.306999999999995</v>
      </c>
      <c r="BZ6" s="42">
        <v>60.997999999999998</v>
      </c>
      <c r="CA6" s="42">
        <v>61.684999999999995</v>
      </c>
      <c r="CB6" s="42">
        <v>62.367999999999995</v>
      </c>
      <c r="CC6" s="42">
        <v>63.046999999999997</v>
      </c>
      <c r="CD6" s="42">
        <v>63.721999999999994</v>
      </c>
      <c r="CE6" s="42">
        <v>64.393000000000001</v>
      </c>
      <c r="CF6" s="42">
        <v>65.06</v>
      </c>
      <c r="CG6" s="42">
        <v>65.722999999999999</v>
      </c>
      <c r="CH6" s="42">
        <v>66.381</v>
      </c>
      <c r="CI6" s="42">
        <v>67.033000000000001</v>
      </c>
      <c r="CJ6" s="42">
        <v>67.678000000000011</v>
      </c>
      <c r="CK6" s="42">
        <v>68.314999999999998</v>
      </c>
      <c r="CL6" s="42">
        <v>68.944000000000003</v>
      </c>
      <c r="CM6" s="42">
        <v>69.563000000000002</v>
      </c>
      <c r="CN6" s="42" t="s">
        <v>410</v>
      </c>
      <c r="CO6" s="42" t="s">
        <v>410</v>
      </c>
      <c r="CP6" s="42" t="s">
        <v>410</v>
      </c>
      <c r="CQ6" s="42" t="s">
        <v>410</v>
      </c>
      <c r="CR6" s="42" t="s">
        <v>410</v>
      </c>
      <c r="CS6" s="42" t="s">
        <v>410</v>
      </c>
      <c r="CT6" s="42" t="s">
        <v>410</v>
      </c>
      <c r="CU6" s="42" t="s">
        <v>410</v>
      </c>
      <c r="CV6" s="42" t="s">
        <v>410</v>
      </c>
      <c r="CW6" s="42" t="s">
        <v>410</v>
      </c>
      <c r="CX6" s="42" t="s">
        <v>410</v>
      </c>
      <c r="CY6" s="42" t="s">
        <v>410</v>
      </c>
      <c r="CZ6" s="42" t="s">
        <v>410</v>
      </c>
      <c r="DA6" s="42" t="s">
        <v>410</v>
      </c>
    </row>
    <row r="7" spans="1:105" x14ac:dyDescent="0.25">
      <c r="A7" s="18">
        <v>5</v>
      </c>
      <c r="B7" s="42"/>
      <c r="C7" s="42"/>
      <c r="D7" s="42"/>
      <c r="E7" s="42"/>
      <c r="F7" s="42"/>
      <c r="G7" s="42">
        <v>0.995</v>
      </c>
      <c r="H7" s="42">
        <v>1.9849999999999999</v>
      </c>
      <c r="I7" s="42">
        <v>2.9710000000000001</v>
      </c>
      <c r="J7" s="42">
        <v>3.952</v>
      </c>
      <c r="K7" s="42">
        <v>4.9279999999999999</v>
      </c>
      <c r="L7" s="42">
        <v>5.899</v>
      </c>
      <c r="M7" s="42">
        <v>6.8650000000000002</v>
      </c>
      <c r="N7" s="42">
        <v>7.8260000000000005</v>
      </c>
      <c r="O7" s="42">
        <v>8.7829999999999995</v>
      </c>
      <c r="P7" s="42">
        <v>9.7349999999999994</v>
      </c>
      <c r="Q7" s="42">
        <v>10.681999999999999</v>
      </c>
      <c r="R7" s="42">
        <v>11.623999999999999</v>
      </c>
      <c r="S7" s="42">
        <v>12.561999999999999</v>
      </c>
      <c r="T7" s="42">
        <v>13.494999999999999</v>
      </c>
      <c r="U7" s="42">
        <v>14.423</v>
      </c>
      <c r="V7" s="42">
        <v>15.346</v>
      </c>
      <c r="W7" s="42">
        <v>16.265000000000001</v>
      </c>
      <c r="X7" s="42">
        <v>17.179000000000002</v>
      </c>
      <c r="Y7" s="42">
        <v>18.089000000000002</v>
      </c>
      <c r="Z7" s="42">
        <v>18.994</v>
      </c>
      <c r="AA7" s="42">
        <v>19.895</v>
      </c>
      <c r="AB7" s="42">
        <v>20.791</v>
      </c>
      <c r="AC7" s="42">
        <v>21.683</v>
      </c>
      <c r="AD7" s="42">
        <v>22.57</v>
      </c>
      <c r="AE7" s="42">
        <v>23.453000000000003</v>
      </c>
      <c r="AF7" s="42">
        <v>24.332000000000001</v>
      </c>
      <c r="AG7" s="42">
        <v>25.206</v>
      </c>
      <c r="AH7" s="42">
        <v>26.076000000000001</v>
      </c>
      <c r="AI7" s="42">
        <v>26.941000000000003</v>
      </c>
      <c r="AJ7" s="42">
        <v>27.802</v>
      </c>
      <c r="AK7" s="42">
        <v>28.659000000000002</v>
      </c>
      <c r="AL7" s="42">
        <v>29.512</v>
      </c>
      <c r="AM7" s="42">
        <v>30.360000000000003</v>
      </c>
      <c r="AN7" s="42">
        <v>31.204000000000001</v>
      </c>
      <c r="AO7" s="42">
        <v>32.043999999999997</v>
      </c>
      <c r="AP7" s="42">
        <v>32.879999999999995</v>
      </c>
      <c r="AQ7" s="42">
        <v>33.710999999999999</v>
      </c>
      <c r="AR7" s="42">
        <v>34.537999999999997</v>
      </c>
      <c r="AS7" s="42">
        <v>35.360999999999997</v>
      </c>
      <c r="AT7" s="42">
        <v>36.18</v>
      </c>
      <c r="AU7" s="42">
        <v>36.994999999999997</v>
      </c>
      <c r="AV7" s="42">
        <v>37.805999999999997</v>
      </c>
      <c r="AW7" s="42">
        <v>38.613</v>
      </c>
      <c r="AX7" s="42">
        <v>39.415999999999997</v>
      </c>
      <c r="AY7" s="42">
        <v>40.214999999999996</v>
      </c>
      <c r="AZ7" s="42">
        <v>41.01</v>
      </c>
      <c r="BA7" s="42">
        <v>41.8</v>
      </c>
      <c r="BB7" s="42">
        <v>42.585999999999999</v>
      </c>
      <c r="BC7" s="42">
        <v>43.369</v>
      </c>
      <c r="BD7" s="42">
        <v>44.147999999999996</v>
      </c>
      <c r="BE7" s="42">
        <v>44.922999999999995</v>
      </c>
      <c r="BF7" s="42">
        <v>45.693999999999996</v>
      </c>
      <c r="BG7" s="42">
        <v>46.460999999999999</v>
      </c>
      <c r="BH7" s="42">
        <v>47.223999999999997</v>
      </c>
      <c r="BI7" s="42">
        <v>47.982999999999997</v>
      </c>
      <c r="BJ7" s="42">
        <v>48.738</v>
      </c>
      <c r="BK7" s="42">
        <v>49.488999999999997</v>
      </c>
      <c r="BL7" s="42">
        <v>50.235999999999997</v>
      </c>
      <c r="BM7" s="42">
        <v>50.978999999999999</v>
      </c>
      <c r="BN7" s="42">
        <v>51.719000000000001</v>
      </c>
      <c r="BO7" s="42">
        <v>52.454999999999998</v>
      </c>
      <c r="BP7" s="42">
        <v>53.186999999999998</v>
      </c>
      <c r="BQ7" s="42">
        <v>53.914999999999999</v>
      </c>
      <c r="BR7" s="42">
        <v>54.638999999999996</v>
      </c>
      <c r="BS7" s="42">
        <v>55.36</v>
      </c>
      <c r="BT7" s="42">
        <v>56.076999999999998</v>
      </c>
      <c r="BU7" s="42">
        <v>56.79</v>
      </c>
      <c r="BV7" s="42">
        <v>57.498999999999995</v>
      </c>
      <c r="BW7" s="42">
        <v>58.204999999999998</v>
      </c>
      <c r="BX7" s="42">
        <v>58.906999999999996</v>
      </c>
      <c r="BY7" s="42">
        <v>59.604999999999997</v>
      </c>
      <c r="BZ7" s="42">
        <v>60.298999999999999</v>
      </c>
      <c r="CA7" s="42">
        <v>60.988999999999997</v>
      </c>
      <c r="CB7" s="42">
        <v>61.674999999999997</v>
      </c>
      <c r="CC7" s="42">
        <v>62.356999999999999</v>
      </c>
      <c r="CD7" s="42">
        <v>63.034999999999997</v>
      </c>
      <c r="CE7" s="42">
        <v>63.708999999999996</v>
      </c>
      <c r="CF7" s="42">
        <v>64.379000000000005</v>
      </c>
      <c r="CG7" s="42">
        <v>65.045000000000002</v>
      </c>
      <c r="CH7" s="42">
        <v>65.706000000000003</v>
      </c>
      <c r="CI7" s="42">
        <v>66.361000000000004</v>
      </c>
      <c r="CJ7" s="42">
        <v>67.009</v>
      </c>
      <c r="CK7" s="42">
        <v>67.649000000000001</v>
      </c>
      <c r="CL7" s="42">
        <v>68.281000000000006</v>
      </c>
      <c r="CM7" s="42">
        <v>68.902000000000001</v>
      </c>
      <c r="CN7" s="42" t="s">
        <v>410</v>
      </c>
      <c r="CO7" s="42" t="s">
        <v>410</v>
      </c>
      <c r="CP7" s="42" t="s">
        <v>410</v>
      </c>
      <c r="CQ7" s="42" t="s">
        <v>410</v>
      </c>
      <c r="CR7" s="42" t="s">
        <v>410</v>
      </c>
      <c r="CS7" s="42" t="s">
        <v>410</v>
      </c>
      <c r="CT7" s="42" t="s">
        <v>410</v>
      </c>
      <c r="CU7" s="42" t="s">
        <v>410</v>
      </c>
      <c r="CV7" s="42" t="s">
        <v>410</v>
      </c>
      <c r="CW7" s="42" t="s">
        <v>410</v>
      </c>
      <c r="CX7" s="42" t="s">
        <v>410</v>
      </c>
      <c r="CY7" s="42" t="s">
        <v>410</v>
      </c>
      <c r="CZ7" s="42" t="s">
        <v>410</v>
      </c>
      <c r="DA7" s="42" t="s">
        <v>410</v>
      </c>
    </row>
    <row r="8" spans="1:105" x14ac:dyDescent="0.25">
      <c r="A8" s="18">
        <v>6</v>
      </c>
      <c r="B8" s="42"/>
      <c r="C8" s="42"/>
      <c r="D8" s="42"/>
      <c r="E8" s="42"/>
      <c r="F8" s="42"/>
      <c r="G8" s="42"/>
      <c r="H8" s="42">
        <v>0.995</v>
      </c>
      <c r="I8" s="42">
        <v>1.9849999999999999</v>
      </c>
      <c r="J8" s="42">
        <v>2.9710000000000001</v>
      </c>
      <c r="K8" s="42">
        <v>3.952</v>
      </c>
      <c r="L8" s="42">
        <v>4.9279999999999999</v>
      </c>
      <c r="M8" s="42">
        <v>5.899</v>
      </c>
      <c r="N8" s="42">
        <v>6.8650000000000002</v>
      </c>
      <c r="O8" s="42">
        <v>7.8260000000000005</v>
      </c>
      <c r="P8" s="42">
        <v>8.7829999999999995</v>
      </c>
      <c r="Q8" s="42">
        <v>9.7349999999999994</v>
      </c>
      <c r="R8" s="42">
        <v>10.681999999999999</v>
      </c>
      <c r="S8" s="42">
        <v>11.623999999999999</v>
      </c>
      <c r="T8" s="42">
        <v>12.561</v>
      </c>
      <c r="U8" s="42">
        <v>13.494</v>
      </c>
      <c r="V8" s="42">
        <v>14.421999999999999</v>
      </c>
      <c r="W8" s="42">
        <v>15.344999999999999</v>
      </c>
      <c r="X8" s="42">
        <v>16.264000000000003</v>
      </c>
      <c r="Y8" s="42">
        <v>17.178000000000001</v>
      </c>
      <c r="Z8" s="42">
        <v>18.088000000000001</v>
      </c>
      <c r="AA8" s="42">
        <v>18.993000000000002</v>
      </c>
      <c r="AB8" s="42">
        <v>19.894000000000002</v>
      </c>
      <c r="AC8" s="42">
        <v>20.790000000000003</v>
      </c>
      <c r="AD8" s="42">
        <v>21.682000000000002</v>
      </c>
      <c r="AE8" s="42">
        <v>22.569000000000003</v>
      </c>
      <c r="AF8" s="42">
        <v>23.452000000000002</v>
      </c>
      <c r="AG8" s="42">
        <v>24.330000000000002</v>
      </c>
      <c r="AH8" s="42">
        <v>25.204000000000001</v>
      </c>
      <c r="AI8" s="42">
        <v>26.074000000000002</v>
      </c>
      <c r="AJ8" s="42">
        <v>26.939</v>
      </c>
      <c r="AK8" s="42">
        <v>27.8</v>
      </c>
      <c r="AL8" s="42">
        <v>28.657</v>
      </c>
      <c r="AM8" s="42">
        <v>29.51</v>
      </c>
      <c r="AN8" s="42">
        <v>30.358000000000001</v>
      </c>
      <c r="AO8" s="42">
        <v>31.202000000000002</v>
      </c>
      <c r="AP8" s="42">
        <v>32.041999999999994</v>
      </c>
      <c r="AQ8" s="42">
        <v>32.878</v>
      </c>
      <c r="AR8" s="42">
        <v>33.708999999999996</v>
      </c>
      <c r="AS8" s="42">
        <v>34.535999999999994</v>
      </c>
      <c r="AT8" s="42">
        <v>35.358999999999995</v>
      </c>
      <c r="AU8" s="42">
        <v>36.177999999999997</v>
      </c>
      <c r="AV8" s="42">
        <v>36.992999999999995</v>
      </c>
      <c r="AW8" s="42">
        <v>37.803999999999995</v>
      </c>
      <c r="AX8" s="42">
        <v>38.610999999999997</v>
      </c>
      <c r="AY8" s="42">
        <v>39.413999999999994</v>
      </c>
      <c r="AZ8" s="42">
        <v>40.211999999999996</v>
      </c>
      <c r="BA8" s="42">
        <v>41.006</v>
      </c>
      <c r="BB8" s="42">
        <v>41.795999999999999</v>
      </c>
      <c r="BC8" s="42">
        <v>42.582000000000001</v>
      </c>
      <c r="BD8" s="42">
        <v>43.363999999999997</v>
      </c>
      <c r="BE8" s="42">
        <v>44.141999999999996</v>
      </c>
      <c r="BF8" s="42">
        <v>44.915999999999997</v>
      </c>
      <c r="BG8" s="42">
        <v>45.686</v>
      </c>
      <c r="BH8" s="42">
        <v>46.452999999999996</v>
      </c>
      <c r="BI8" s="42">
        <v>47.216000000000001</v>
      </c>
      <c r="BJ8" s="42">
        <v>47.974999999999994</v>
      </c>
      <c r="BK8" s="42">
        <v>48.73</v>
      </c>
      <c r="BL8" s="42">
        <v>49.480999999999995</v>
      </c>
      <c r="BM8" s="42">
        <v>50.227999999999994</v>
      </c>
      <c r="BN8" s="42">
        <v>50.970999999999997</v>
      </c>
      <c r="BO8" s="42">
        <v>51.71</v>
      </c>
      <c r="BP8" s="42">
        <v>52.445999999999998</v>
      </c>
      <c r="BQ8" s="42">
        <v>53.177999999999997</v>
      </c>
      <c r="BR8" s="42">
        <v>53.905999999999999</v>
      </c>
      <c r="BS8" s="42">
        <v>54.629999999999995</v>
      </c>
      <c r="BT8" s="42">
        <v>55.349999999999994</v>
      </c>
      <c r="BU8" s="42">
        <v>56.067</v>
      </c>
      <c r="BV8" s="42">
        <v>56.78</v>
      </c>
      <c r="BW8" s="42">
        <v>57.488999999999997</v>
      </c>
      <c r="BX8" s="42">
        <v>58.193999999999996</v>
      </c>
      <c r="BY8" s="42">
        <v>58.894999999999996</v>
      </c>
      <c r="BZ8" s="42">
        <v>59.591999999999999</v>
      </c>
      <c r="CA8" s="42">
        <v>60.284999999999997</v>
      </c>
      <c r="CB8" s="42">
        <v>60.974999999999994</v>
      </c>
      <c r="CC8" s="42">
        <v>61.660999999999994</v>
      </c>
      <c r="CD8" s="42">
        <v>62.341999999999999</v>
      </c>
      <c r="CE8" s="42">
        <v>63.019999999999996</v>
      </c>
      <c r="CF8" s="42">
        <v>63.692999999999998</v>
      </c>
      <c r="CG8" s="42">
        <v>64.362000000000009</v>
      </c>
      <c r="CH8" s="42">
        <v>65.02600000000001</v>
      </c>
      <c r="CI8" s="42">
        <v>65.684000000000012</v>
      </c>
      <c r="CJ8" s="42">
        <v>66.335000000000008</v>
      </c>
      <c r="CK8" s="42">
        <v>66.978000000000009</v>
      </c>
      <c r="CL8" s="42">
        <v>67.613</v>
      </c>
      <c r="CM8" s="42">
        <v>68.237000000000009</v>
      </c>
      <c r="CN8" s="42" t="s">
        <v>410</v>
      </c>
      <c r="CO8" s="42" t="s">
        <v>410</v>
      </c>
      <c r="CP8" s="42" t="s">
        <v>410</v>
      </c>
      <c r="CQ8" s="42" t="s">
        <v>410</v>
      </c>
      <c r="CR8" s="42" t="s">
        <v>410</v>
      </c>
      <c r="CS8" s="42" t="s">
        <v>410</v>
      </c>
      <c r="CT8" s="42" t="s">
        <v>410</v>
      </c>
      <c r="CU8" s="42" t="s">
        <v>410</v>
      </c>
      <c r="CV8" s="42" t="s">
        <v>410</v>
      </c>
      <c r="CW8" s="42" t="s">
        <v>410</v>
      </c>
      <c r="CX8" s="42" t="s">
        <v>410</v>
      </c>
      <c r="CY8" s="42" t="s">
        <v>410</v>
      </c>
      <c r="CZ8" s="42" t="s">
        <v>410</v>
      </c>
      <c r="DA8" s="42" t="s">
        <v>410</v>
      </c>
    </row>
    <row r="9" spans="1:105" x14ac:dyDescent="0.25">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8.7829999999999995</v>
      </c>
      <c r="R9" s="42">
        <v>9.7349999999999994</v>
      </c>
      <c r="S9" s="42">
        <v>10.681999999999999</v>
      </c>
      <c r="T9" s="42">
        <v>11.623999999999999</v>
      </c>
      <c r="U9" s="42">
        <v>12.561</v>
      </c>
      <c r="V9" s="42">
        <v>13.494</v>
      </c>
      <c r="W9" s="42">
        <v>14.421999999999999</v>
      </c>
      <c r="X9" s="42">
        <v>15.344999999999999</v>
      </c>
      <c r="Y9" s="42">
        <v>16.264000000000003</v>
      </c>
      <c r="Z9" s="42">
        <v>17.178000000000001</v>
      </c>
      <c r="AA9" s="42">
        <v>18.088000000000001</v>
      </c>
      <c r="AB9" s="42">
        <v>18.993000000000002</v>
      </c>
      <c r="AC9" s="42">
        <v>19.894000000000002</v>
      </c>
      <c r="AD9" s="42">
        <v>20.790000000000003</v>
      </c>
      <c r="AE9" s="42">
        <v>21.682000000000002</v>
      </c>
      <c r="AF9" s="42">
        <v>22.569000000000003</v>
      </c>
      <c r="AG9" s="42">
        <v>23.452000000000002</v>
      </c>
      <c r="AH9" s="42">
        <v>24.330000000000002</v>
      </c>
      <c r="AI9" s="42">
        <v>25.204000000000001</v>
      </c>
      <c r="AJ9" s="42">
        <v>26.074000000000002</v>
      </c>
      <c r="AK9" s="42">
        <v>26.939</v>
      </c>
      <c r="AL9" s="42">
        <v>27.8</v>
      </c>
      <c r="AM9" s="42">
        <v>28.657</v>
      </c>
      <c r="AN9" s="42">
        <v>29.509</v>
      </c>
      <c r="AO9" s="42">
        <v>30.357000000000003</v>
      </c>
      <c r="AP9" s="42">
        <v>31.201000000000001</v>
      </c>
      <c r="AQ9" s="42">
        <v>32.040999999999997</v>
      </c>
      <c r="AR9" s="42">
        <v>32.876999999999995</v>
      </c>
      <c r="AS9" s="42">
        <v>33.707999999999998</v>
      </c>
      <c r="AT9" s="42">
        <v>34.534999999999997</v>
      </c>
      <c r="AU9" s="42">
        <v>35.357999999999997</v>
      </c>
      <c r="AV9" s="42">
        <v>36.177</v>
      </c>
      <c r="AW9" s="42">
        <v>36.991999999999997</v>
      </c>
      <c r="AX9" s="42">
        <v>37.802999999999997</v>
      </c>
      <c r="AY9" s="42">
        <v>38.61</v>
      </c>
      <c r="AZ9" s="42">
        <v>39.411999999999999</v>
      </c>
      <c r="BA9" s="42">
        <v>40.21</v>
      </c>
      <c r="BB9" s="42">
        <v>41.003999999999998</v>
      </c>
      <c r="BC9" s="42">
        <v>41.793999999999997</v>
      </c>
      <c r="BD9" s="42">
        <v>42.58</v>
      </c>
      <c r="BE9" s="42">
        <v>43.361999999999995</v>
      </c>
      <c r="BF9" s="42">
        <v>44.14</v>
      </c>
      <c r="BG9" s="42">
        <v>44.913999999999994</v>
      </c>
      <c r="BH9" s="42">
        <v>45.683999999999997</v>
      </c>
      <c r="BI9" s="42">
        <v>46.449999999999996</v>
      </c>
      <c r="BJ9" s="42">
        <v>47.211999999999996</v>
      </c>
      <c r="BK9" s="42">
        <v>47.97</v>
      </c>
      <c r="BL9" s="42">
        <v>48.724999999999994</v>
      </c>
      <c r="BM9" s="42">
        <v>49.475999999999999</v>
      </c>
      <c r="BN9" s="42">
        <v>50.222999999999999</v>
      </c>
      <c r="BO9" s="42">
        <v>50.966000000000001</v>
      </c>
      <c r="BP9" s="42">
        <v>51.704999999999998</v>
      </c>
      <c r="BQ9" s="42">
        <v>52.44</v>
      </c>
      <c r="BR9" s="42">
        <v>53.170999999999999</v>
      </c>
      <c r="BS9" s="42">
        <v>53.899000000000001</v>
      </c>
      <c r="BT9" s="42">
        <v>54.622999999999998</v>
      </c>
      <c r="BU9" s="42">
        <v>55.342999999999996</v>
      </c>
      <c r="BV9" s="42">
        <v>56.058999999999997</v>
      </c>
      <c r="BW9" s="42">
        <v>56.771000000000001</v>
      </c>
      <c r="BX9" s="42">
        <v>57.48</v>
      </c>
      <c r="BY9" s="42">
        <v>58.184999999999995</v>
      </c>
      <c r="BZ9" s="42">
        <v>58.885999999999996</v>
      </c>
      <c r="CA9" s="42">
        <v>59.582999999999998</v>
      </c>
      <c r="CB9" s="42">
        <v>60.275999999999996</v>
      </c>
      <c r="CC9" s="42">
        <v>60.964999999999996</v>
      </c>
      <c r="CD9" s="42">
        <v>61.65</v>
      </c>
      <c r="CE9" s="42">
        <v>62.330999999999996</v>
      </c>
      <c r="CF9" s="42">
        <v>63.007999999999996</v>
      </c>
      <c r="CG9" s="42">
        <v>63.68</v>
      </c>
      <c r="CH9" s="42">
        <v>64.347000000000008</v>
      </c>
      <c r="CI9" s="42">
        <v>65.00800000000001</v>
      </c>
      <c r="CJ9" s="42">
        <v>65.662000000000006</v>
      </c>
      <c r="CK9" s="42">
        <v>66.308000000000007</v>
      </c>
      <c r="CL9" s="42">
        <v>66.945999999999998</v>
      </c>
      <c r="CM9" s="42">
        <v>67.573000000000008</v>
      </c>
      <c r="CN9" s="42" t="s">
        <v>410</v>
      </c>
      <c r="CO9" s="42" t="s">
        <v>410</v>
      </c>
      <c r="CP9" s="42" t="s">
        <v>410</v>
      </c>
      <c r="CQ9" s="42" t="s">
        <v>410</v>
      </c>
      <c r="CR9" s="42" t="s">
        <v>410</v>
      </c>
      <c r="CS9" s="42" t="s">
        <v>410</v>
      </c>
      <c r="CT9" s="42" t="s">
        <v>410</v>
      </c>
      <c r="CU9" s="42" t="s">
        <v>410</v>
      </c>
      <c r="CV9" s="42" t="s">
        <v>410</v>
      </c>
      <c r="CW9" s="42" t="s">
        <v>410</v>
      </c>
      <c r="CX9" s="42" t="s">
        <v>410</v>
      </c>
      <c r="CY9" s="42" t="s">
        <v>410</v>
      </c>
      <c r="CZ9" s="42" t="s">
        <v>410</v>
      </c>
      <c r="DA9" s="42" t="s">
        <v>410</v>
      </c>
    </row>
    <row r="10" spans="1:105" x14ac:dyDescent="0.25">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v>
      </c>
      <c r="W10" s="42">
        <v>13.494</v>
      </c>
      <c r="X10" s="42">
        <v>14.421999999999999</v>
      </c>
      <c r="Y10" s="42">
        <v>15.344999999999999</v>
      </c>
      <c r="Z10" s="42">
        <v>16.264000000000003</v>
      </c>
      <c r="AA10" s="42">
        <v>17.178000000000001</v>
      </c>
      <c r="AB10" s="42">
        <v>18.088000000000001</v>
      </c>
      <c r="AC10" s="42">
        <v>18.993000000000002</v>
      </c>
      <c r="AD10" s="42">
        <v>19.894000000000002</v>
      </c>
      <c r="AE10" s="42">
        <v>20.790000000000003</v>
      </c>
      <c r="AF10" s="42">
        <v>21.682000000000002</v>
      </c>
      <c r="AG10" s="42">
        <v>22.569000000000003</v>
      </c>
      <c r="AH10" s="42">
        <v>23.452000000000002</v>
      </c>
      <c r="AI10" s="42">
        <v>24.330000000000002</v>
      </c>
      <c r="AJ10" s="42">
        <v>25.204000000000001</v>
      </c>
      <c r="AK10" s="42">
        <v>26.074000000000002</v>
      </c>
      <c r="AL10" s="42">
        <v>26.939</v>
      </c>
      <c r="AM10" s="42">
        <v>27.8</v>
      </c>
      <c r="AN10" s="42">
        <v>28.657</v>
      </c>
      <c r="AO10" s="42">
        <v>29.509</v>
      </c>
      <c r="AP10" s="42">
        <v>30.357000000000003</v>
      </c>
      <c r="AQ10" s="42">
        <v>31.201000000000001</v>
      </c>
      <c r="AR10" s="42">
        <v>32.040999999999997</v>
      </c>
      <c r="AS10" s="42">
        <v>32.876999999999995</v>
      </c>
      <c r="AT10" s="42">
        <v>33.707999999999998</v>
      </c>
      <c r="AU10" s="42">
        <v>34.534999999999997</v>
      </c>
      <c r="AV10" s="42">
        <v>35.357999999999997</v>
      </c>
      <c r="AW10" s="42">
        <v>36.177</v>
      </c>
      <c r="AX10" s="42">
        <v>36.991999999999997</v>
      </c>
      <c r="AY10" s="42">
        <v>37.802999999999997</v>
      </c>
      <c r="AZ10" s="42">
        <v>38.608999999999995</v>
      </c>
      <c r="BA10" s="42">
        <v>39.410999999999994</v>
      </c>
      <c r="BB10" s="42">
        <v>40.208999999999996</v>
      </c>
      <c r="BC10" s="42">
        <v>41.003</v>
      </c>
      <c r="BD10" s="42">
        <v>41.792999999999999</v>
      </c>
      <c r="BE10" s="42">
        <v>42.579000000000001</v>
      </c>
      <c r="BF10" s="42">
        <v>43.360999999999997</v>
      </c>
      <c r="BG10" s="42">
        <v>44.138999999999996</v>
      </c>
      <c r="BH10" s="42">
        <v>44.912999999999997</v>
      </c>
      <c r="BI10" s="42">
        <v>45.683</v>
      </c>
      <c r="BJ10" s="42">
        <v>46.448999999999998</v>
      </c>
      <c r="BK10" s="42">
        <v>47.210999999999999</v>
      </c>
      <c r="BL10" s="42">
        <v>47.969000000000001</v>
      </c>
      <c r="BM10" s="42">
        <v>48.722999999999999</v>
      </c>
      <c r="BN10" s="42">
        <v>49.473999999999997</v>
      </c>
      <c r="BO10" s="42">
        <v>50.220999999999997</v>
      </c>
      <c r="BP10" s="42">
        <v>50.963999999999999</v>
      </c>
      <c r="BQ10" s="42">
        <v>51.702999999999996</v>
      </c>
      <c r="BR10" s="42">
        <v>52.437999999999995</v>
      </c>
      <c r="BS10" s="42">
        <v>53.168999999999997</v>
      </c>
      <c r="BT10" s="42">
        <v>53.896000000000001</v>
      </c>
      <c r="BU10" s="42">
        <v>54.62</v>
      </c>
      <c r="BV10" s="42">
        <v>55.339999999999996</v>
      </c>
      <c r="BW10" s="42">
        <v>56.055999999999997</v>
      </c>
      <c r="BX10" s="42">
        <v>56.768000000000001</v>
      </c>
      <c r="BY10" s="42">
        <v>57.475999999999999</v>
      </c>
      <c r="BZ10" s="42">
        <v>58.18</v>
      </c>
      <c r="CA10" s="42">
        <v>58.879999999999995</v>
      </c>
      <c r="CB10" s="42">
        <v>59.576000000000001</v>
      </c>
      <c r="CC10" s="42">
        <v>60.268000000000001</v>
      </c>
      <c r="CD10" s="42">
        <v>60.955999999999996</v>
      </c>
      <c r="CE10" s="42">
        <v>61.64</v>
      </c>
      <c r="CF10" s="42">
        <v>62.32</v>
      </c>
      <c r="CG10" s="42">
        <v>62.994999999999997</v>
      </c>
      <c r="CH10" s="42">
        <v>63.664999999999999</v>
      </c>
      <c r="CI10" s="42">
        <v>64.329000000000008</v>
      </c>
      <c r="CJ10" s="42">
        <v>64.986000000000004</v>
      </c>
      <c r="CK10" s="42">
        <v>65.635000000000005</v>
      </c>
      <c r="CL10" s="42">
        <v>66.275000000000006</v>
      </c>
      <c r="CM10" s="42">
        <v>66.905000000000001</v>
      </c>
      <c r="CN10" s="42" t="s">
        <v>410</v>
      </c>
      <c r="CO10" s="42" t="s">
        <v>410</v>
      </c>
      <c r="CP10" s="42" t="s">
        <v>410</v>
      </c>
      <c r="CQ10" s="42" t="s">
        <v>410</v>
      </c>
      <c r="CR10" s="42" t="s">
        <v>410</v>
      </c>
      <c r="CS10" s="42" t="s">
        <v>410</v>
      </c>
      <c r="CT10" s="42" t="s">
        <v>410</v>
      </c>
      <c r="CU10" s="42" t="s">
        <v>410</v>
      </c>
      <c r="CV10" s="42" t="s">
        <v>410</v>
      </c>
      <c r="CW10" s="42" t="s">
        <v>410</v>
      </c>
      <c r="CX10" s="42" t="s">
        <v>410</v>
      </c>
      <c r="CY10" s="42" t="s">
        <v>410</v>
      </c>
      <c r="CZ10" s="42" t="s">
        <v>410</v>
      </c>
      <c r="DA10" s="42" t="s">
        <v>410</v>
      </c>
    </row>
    <row r="11" spans="1:105" x14ac:dyDescent="0.25">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v>
      </c>
      <c r="X11" s="42">
        <v>13.494</v>
      </c>
      <c r="Y11" s="42">
        <v>14.421999999999999</v>
      </c>
      <c r="Z11" s="42">
        <v>15.344999999999999</v>
      </c>
      <c r="AA11" s="42">
        <v>16.264000000000003</v>
      </c>
      <c r="AB11" s="42">
        <v>17.178000000000001</v>
      </c>
      <c r="AC11" s="42">
        <v>18.088000000000001</v>
      </c>
      <c r="AD11" s="42">
        <v>18.993000000000002</v>
      </c>
      <c r="AE11" s="42">
        <v>19.894000000000002</v>
      </c>
      <c r="AF11" s="42">
        <v>20.790000000000003</v>
      </c>
      <c r="AG11" s="42">
        <v>21.682000000000002</v>
      </c>
      <c r="AH11" s="42">
        <v>22.569000000000003</v>
      </c>
      <c r="AI11" s="42">
        <v>23.452000000000002</v>
      </c>
      <c r="AJ11" s="42">
        <v>24.330000000000002</v>
      </c>
      <c r="AK11" s="42">
        <v>25.204000000000001</v>
      </c>
      <c r="AL11" s="42">
        <v>26.074000000000002</v>
      </c>
      <c r="AM11" s="42">
        <v>26.939</v>
      </c>
      <c r="AN11" s="42">
        <v>27.8</v>
      </c>
      <c r="AO11" s="42">
        <v>28.657</v>
      </c>
      <c r="AP11" s="42">
        <v>29.509</v>
      </c>
      <c r="AQ11" s="42">
        <v>30.357000000000003</v>
      </c>
      <c r="AR11" s="42">
        <v>31.201000000000001</v>
      </c>
      <c r="AS11" s="42">
        <v>32.040999999999997</v>
      </c>
      <c r="AT11" s="42">
        <v>32.875999999999998</v>
      </c>
      <c r="AU11" s="42">
        <v>33.707000000000001</v>
      </c>
      <c r="AV11" s="42">
        <v>34.533999999999999</v>
      </c>
      <c r="AW11" s="42">
        <v>35.356999999999999</v>
      </c>
      <c r="AX11" s="42">
        <v>36.175999999999995</v>
      </c>
      <c r="AY11" s="42">
        <v>36.991</v>
      </c>
      <c r="AZ11" s="42">
        <v>37.800999999999995</v>
      </c>
      <c r="BA11" s="42">
        <v>38.606999999999999</v>
      </c>
      <c r="BB11" s="42">
        <v>39.408999999999999</v>
      </c>
      <c r="BC11" s="42">
        <v>40.207000000000001</v>
      </c>
      <c r="BD11" s="42">
        <v>41.000999999999998</v>
      </c>
      <c r="BE11" s="42">
        <v>41.790999999999997</v>
      </c>
      <c r="BF11" s="42">
        <v>42.576999999999998</v>
      </c>
      <c r="BG11" s="42">
        <v>43.358999999999995</v>
      </c>
      <c r="BH11" s="42">
        <v>44.137</v>
      </c>
      <c r="BI11" s="42">
        <v>44.910999999999994</v>
      </c>
      <c r="BJ11" s="42">
        <v>45.680999999999997</v>
      </c>
      <c r="BK11" s="42">
        <v>46.446999999999996</v>
      </c>
      <c r="BL11" s="42">
        <v>47.208999999999996</v>
      </c>
      <c r="BM11" s="42">
        <v>47.966999999999999</v>
      </c>
      <c r="BN11" s="42">
        <v>48.720999999999997</v>
      </c>
      <c r="BO11" s="42">
        <v>49.470999999999997</v>
      </c>
      <c r="BP11" s="42">
        <v>50.216999999999999</v>
      </c>
      <c r="BQ11" s="42">
        <v>50.96</v>
      </c>
      <c r="BR11" s="42">
        <v>51.698999999999998</v>
      </c>
      <c r="BS11" s="42">
        <v>52.433999999999997</v>
      </c>
      <c r="BT11" s="42">
        <v>53.164999999999999</v>
      </c>
      <c r="BU11" s="42">
        <v>53.891999999999996</v>
      </c>
      <c r="BV11" s="42">
        <v>54.614999999999995</v>
      </c>
      <c r="BW11" s="42">
        <v>55.333999999999996</v>
      </c>
      <c r="BX11" s="42">
        <v>56.048999999999999</v>
      </c>
      <c r="BY11" s="42">
        <v>56.760999999999996</v>
      </c>
      <c r="BZ11" s="42">
        <v>57.469000000000001</v>
      </c>
      <c r="CA11" s="42">
        <v>58.172999999999995</v>
      </c>
      <c r="CB11" s="42">
        <v>58.872999999999998</v>
      </c>
      <c r="CC11" s="42">
        <v>59.567999999999998</v>
      </c>
      <c r="CD11" s="42">
        <v>60.259</v>
      </c>
      <c r="CE11" s="42">
        <v>60.945999999999998</v>
      </c>
      <c r="CF11" s="42">
        <v>61.628999999999998</v>
      </c>
      <c r="CG11" s="42">
        <v>62.306999999999995</v>
      </c>
      <c r="CH11" s="42">
        <v>62.98</v>
      </c>
      <c r="CI11" s="42">
        <v>63.646999999999998</v>
      </c>
      <c r="CJ11" s="42">
        <v>64.307000000000002</v>
      </c>
      <c r="CK11" s="42">
        <v>64.959000000000003</v>
      </c>
      <c r="CL11" s="42">
        <v>65.602000000000004</v>
      </c>
      <c r="CM11" s="42">
        <v>66.234000000000009</v>
      </c>
      <c r="CN11" s="42" t="s">
        <v>410</v>
      </c>
      <c r="CO11" s="42" t="s">
        <v>410</v>
      </c>
      <c r="CP11" s="42" t="s">
        <v>410</v>
      </c>
      <c r="CQ11" s="42" t="s">
        <v>410</v>
      </c>
      <c r="CR11" s="42" t="s">
        <v>410</v>
      </c>
      <c r="CS11" s="42" t="s">
        <v>410</v>
      </c>
      <c r="CT11" s="42" t="s">
        <v>410</v>
      </c>
      <c r="CU11" s="42" t="s">
        <v>410</v>
      </c>
      <c r="CV11" s="42" t="s">
        <v>410</v>
      </c>
      <c r="CW11" s="42" t="s">
        <v>410</v>
      </c>
      <c r="CX11" s="42" t="s">
        <v>410</v>
      </c>
      <c r="CY11" s="42" t="s">
        <v>410</v>
      </c>
      <c r="CZ11" s="42" t="s">
        <v>410</v>
      </c>
      <c r="DA11" s="42" t="s">
        <v>410</v>
      </c>
    </row>
    <row r="12" spans="1:105" x14ac:dyDescent="0.25">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v>
      </c>
      <c r="Y12" s="42">
        <v>13.494</v>
      </c>
      <c r="Z12" s="42">
        <v>14.421999999999999</v>
      </c>
      <c r="AA12" s="42">
        <v>15.344999999999999</v>
      </c>
      <c r="AB12" s="42">
        <v>16.264000000000003</v>
      </c>
      <c r="AC12" s="42">
        <v>17.178000000000001</v>
      </c>
      <c r="AD12" s="42">
        <v>18.088000000000001</v>
      </c>
      <c r="AE12" s="42">
        <v>18.993000000000002</v>
      </c>
      <c r="AF12" s="42">
        <v>19.894000000000002</v>
      </c>
      <c r="AG12" s="42">
        <v>20.790000000000003</v>
      </c>
      <c r="AH12" s="42">
        <v>21.682000000000002</v>
      </c>
      <c r="AI12" s="42">
        <v>22.569000000000003</v>
      </c>
      <c r="AJ12" s="42">
        <v>23.452000000000002</v>
      </c>
      <c r="AK12" s="42">
        <v>24.330000000000002</v>
      </c>
      <c r="AL12" s="42">
        <v>25.204000000000001</v>
      </c>
      <c r="AM12" s="42">
        <v>26.074000000000002</v>
      </c>
      <c r="AN12" s="42">
        <v>26.939</v>
      </c>
      <c r="AO12" s="42">
        <v>27.8</v>
      </c>
      <c r="AP12" s="42">
        <v>28.657</v>
      </c>
      <c r="AQ12" s="42">
        <v>29.509</v>
      </c>
      <c r="AR12" s="42">
        <v>30.357000000000003</v>
      </c>
      <c r="AS12" s="42">
        <v>31.201000000000001</v>
      </c>
      <c r="AT12" s="42">
        <v>32.040999999999997</v>
      </c>
      <c r="AU12" s="42">
        <v>32.875999999999998</v>
      </c>
      <c r="AV12" s="42">
        <v>33.707000000000001</v>
      </c>
      <c r="AW12" s="42">
        <v>34.533999999999999</v>
      </c>
      <c r="AX12" s="42">
        <v>35.356999999999999</v>
      </c>
      <c r="AY12" s="42">
        <v>36.175999999999995</v>
      </c>
      <c r="AZ12" s="42">
        <v>36.989999999999995</v>
      </c>
      <c r="BA12" s="42">
        <v>37.799999999999997</v>
      </c>
      <c r="BB12" s="42">
        <v>38.605999999999995</v>
      </c>
      <c r="BC12" s="42">
        <v>39.407999999999994</v>
      </c>
      <c r="BD12" s="42">
        <v>40.205999999999996</v>
      </c>
      <c r="BE12" s="42">
        <v>41</v>
      </c>
      <c r="BF12" s="42">
        <v>41.79</v>
      </c>
      <c r="BG12" s="42">
        <v>42.576000000000001</v>
      </c>
      <c r="BH12" s="42">
        <v>43.357999999999997</v>
      </c>
      <c r="BI12" s="42">
        <v>44.135999999999996</v>
      </c>
      <c r="BJ12" s="42">
        <v>44.91</v>
      </c>
      <c r="BK12" s="42">
        <v>45.68</v>
      </c>
      <c r="BL12" s="42">
        <v>46.445999999999998</v>
      </c>
      <c r="BM12" s="42">
        <v>47.207999999999998</v>
      </c>
      <c r="BN12" s="42">
        <v>47.966000000000001</v>
      </c>
      <c r="BO12" s="42">
        <v>48.72</v>
      </c>
      <c r="BP12" s="42">
        <v>49.47</v>
      </c>
      <c r="BQ12" s="42">
        <v>50.216000000000001</v>
      </c>
      <c r="BR12" s="42">
        <v>50.957999999999998</v>
      </c>
      <c r="BS12" s="42">
        <v>51.695999999999998</v>
      </c>
      <c r="BT12" s="42">
        <v>52.43</v>
      </c>
      <c r="BU12" s="42">
        <v>53.160999999999994</v>
      </c>
      <c r="BV12" s="42">
        <v>53.887999999999998</v>
      </c>
      <c r="BW12" s="42">
        <v>54.610999999999997</v>
      </c>
      <c r="BX12" s="42">
        <v>55.33</v>
      </c>
      <c r="BY12" s="42">
        <v>56.044999999999995</v>
      </c>
      <c r="BZ12" s="42">
        <v>56.756</v>
      </c>
      <c r="CA12" s="42">
        <v>57.463000000000001</v>
      </c>
      <c r="CB12" s="42">
        <v>58.165999999999997</v>
      </c>
      <c r="CC12" s="42">
        <v>58.864999999999995</v>
      </c>
      <c r="CD12" s="42">
        <v>59.559999999999995</v>
      </c>
      <c r="CE12" s="42">
        <v>60.250999999999998</v>
      </c>
      <c r="CF12" s="42">
        <v>60.936999999999998</v>
      </c>
      <c r="CG12" s="42">
        <v>61.619</v>
      </c>
      <c r="CH12" s="42">
        <v>62.294999999999995</v>
      </c>
      <c r="CI12" s="42">
        <v>62.964999999999996</v>
      </c>
      <c r="CJ12" s="42">
        <v>63.628</v>
      </c>
      <c r="CK12" s="42">
        <v>64.283000000000001</v>
      </c>
      <c r="CL12" s="42">
        <v>64.929000000000002</v>
      </c>
      <c r="CM12" s="42">
        <v>65.564000000000007</v>
      </c>
      <c r="CN12" s="42" t="s">
        <v>410</v>
      </c>
      <c r="CO12" s="42" t="s">
        <v>410</v>
      </c>
      <c r="CP12" s="42" t="s">
        <v>410</v>
      </c>
      <c r="CQ12" s="42" t="s">
        <v>410</v>
      </c>
      <c r="CR12" s="42" t="s">
        <v>410</v>
      </c>
      <c r="CS12" s="42" t="s">
        <v>410</v>
      </c>
      <c r="CT12" s="42" t="s">
        <v>410</v>
      </c>
      <c r="CU12" s="42" t="s">
        <v>410</v>
      </c>
      <c r="CV12" s="42" t="s">
        <v>410</v>
      </c>
      <c r="CW12" s="42" t="s">
        <v>410</v>
      </c>
      <c r="CX12" s="42" t="s">
        <v>410</v>
      </c>
      <c r="CY12" s="42" t="s">
        <v>410</v>
      </c>
      <c r="CZ12" s="42" t="s">
        <v>410</v>
      </c>
      <c r="DA12" s="42" t="s">
        <v>410</v>
      </c>
    </row>
    <row r="13" spans="1:105" x14ac:dyDescent="0.25">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v>
      </c>
      <c r="W13" s="42">
        <v>10.680999999999999</v>
      </c>
      <c r="X13" s="42">
        <v>11.622999999999999</v>
      </c>
      <c r="Y13" s="42">
        <v>12.559999999999999</v>
      </c>
      <c r="Z13" s="42">
        <v>13.493</v>
      </c>
      <c r="AA13" s="42">
        <v>14.420999999999999</v>
      </c>
      <c r="AB13" s="42">
        <v>15.343999999999999</v>
      </c>
      <c r="AC13" s="42">
        <v>16.263000000000002</v>
      </c>
      <c r="AD13" s="42">
        <v>17.177</v>
      </c>
      <c r="AE13" s="42">
        <v>18.087</v>
      </c>
      <c r="AF13" s="42">
        <v>18.992000000000001</v>
      </c>
      <c r="AG13" s="42">
        <v>19.893000000000001</v>
      </c>
      <c r="AH13" s="42">
        <v>20.789000000000001</v>
      </c>
      <c r="AI13" s="42">
        <v>21.681000000000001</v>
      </c>
      <c r="AJ13" s="42">
        <v>22.568000000000001</v>
      </c>
      <c r="AK13" s="42">
        <v>23.451000000000001</v>
      </c>
      <c r="AL13" s="42">
        <v>24.329000000000001</v>
      </c>
      <c r="AM13" s="42">
        <v>25.203000000000003</v>
      </c>
      <c r="AN13" s="42">
        <v>26.073</v>
      </c>
      <c r="AO13" s="42">
        <v>26.938000000000002</v>
      </c>
      <c r="AP13" s="42">
        <v>27.798999999999999</v>
      </c>
      <c r="AQ13" s="42">
        <v>28.656000000000002</v>
      </c>
      <c r="AR13" s="42">
        <v>29.508000000000003</v>
      </c>
      <c r="AS13" s="42">
        <v>30.356000000000002</v>
      </c>
      <c r="AT13" s="42">
        <v>31.200000000000003</v>
      </c>
      <c r="AU13" s="42">
        <v>32.04</v>
      </c>
      <c r="AV13" s="42">
        <v>32.875</v>
      </c>
      <c r="AW13" s="42">
        <v>33.705999999999996</v>
      </c>
      <c r="AX13" s="42">
        <v>34.532999999999994</v>
      </c>
      <c r="AY13" s="42">
        <v>35.355999999999995</v>
      </c>
      <c r="AZ13" s="42">
        <v>36.174999999999997</v>
      </c>
      <c r="BA13" s="42">
        <v>36.988999999999997</v>
      </c>
      <c r="BB13" s="42">
        <v>37.798999999999999</v>
      </c>
      <c r="BC13" s="42">
        <v>38.604999999999997</v>
      </c>
      <c r="BD13" s="42">
        <v>39.406999999999996</v>
      </c>
      <c r="BE13" s="42">
        <v>40.204999999999998</v>
      </c>
      <c r="BF13" s="42">
        <v>40.998999999999995</v>
      </c>
      <c r="BG13" s="42">
        <v>41.788999999999994</v>
      </c>
      <c r="BH13" s="42">
        <v>42.574999999999996</v>
      </c>
      <c r="BI13" s="42">
        <v>43.356999999999999</v>
      </c>
      <c r="BJ13" s="42">
        <v>44.134999999999998</v>
      </c>
      <c r="BK13" s="42">
        <v>44.908999999999999</v>
      </c>
      <c r="BL13" s="42">
        <v>45.678999999999995</v>
      </c>
      <c r="BM13" s="42">
        <v>46.445</v>
      </c>
      <c r="BN13" s="42">
        <v>47.207000000000001</v>
      </c>
      <c r="BO13" s="42">
        <v>47.964999999999996</v>
      </c>
      <c r="BP13" s="42">
        <v>48.719000000000001</v>
      </c>
      <c r="BQ13" s="42">
        <v>49.469000000000001</v>
      </c>
      <c r="BR13" s="42">
        <v>50.214999999999996</v>
      </c>
      <c r="BS13" s="42">
        <v>50.957000000000001</v>
      </c>
      <c r="BT13" s="42">
        <v>51.695</v>
      </c>
      <c r="BU13" s="42">
        <v>52.428999999999995</v>
      </c>
      <c r="BV13" s="42">
        <v>53.158999999999999</v>
      </c>
      <c r="BW13" s="42">
        <v>53.884999999999998</v>
      </c>
      <c r="BX13" s="42">
        <v>54.606999999999999</v>
      </c>
      <c r="BY13" s="42">
        <v>55.324999999999996</v>
      </c>
      <c r="BZ13" s="42">
        <v>56.038999999999994</v>
      </c>
      <c r="CA13" s="42">
        <v>56.748999999999995</v>
      </c>
      <c r="CB13" s="42">
        <v>57.454999999999998</v>
      </c>
      <c r="CC13" s="42">
        <v>58.156999999999996</v>
      </c>
      <c r="CD13" s="42">
        <v>58.854999999999997</v>
      </c>
      <c r="CE13" s="42">
        <v>59.548999999999999</v>
      </c>
      <c r="CF13" s="42">
        <v>60.238999999999997</v>
      </c>
      <c r="CG13" s="42">
        <v>60.923999999999999</v>
      </c>
      <c r="CH13" s="42">
        <v>61.603999999999999</v>
      </c>
      <c r="CI13" s="42">
        <v>62.277000000000001</v>
      </c>
      <c r="CJ13" s="42">
        <v>62.942999999999998</v>
      </c>
      <c r="CK13" s="42">
        <v>63.600999999999999</v>
      </c>
      <c r="CL13" s="42">
        <v>64.25</v>
      </c>
      <c r="CM13" s="42">
        <v>64.888000000000005</v>
      </c>
      <c r="CN13" s="42" t="s">
        <v>410</v>
      </c>
      <c r="CO13" s="42" t="s">
        <v>410</v>
      </c>
      <c r="CP13" s="42" t="s">
        <v>410</v>
      </c>
      <c r="CQ13" s="42" t="s">
        <v>410</v>
      </c>
      <c r="CR13" s="42" t="s">
        <v>410</v>
      </c>
      <c r="CS13" s="42" t="s">
        <v>410</v>
      </c>
      <c r="CT13" s="42" t="s">
        <v>410</v>
      </c>
      <c r="CU13" s="42" t="s">
        <v>410</v>
      </c>
      <c r="CV13" s="42" t="s">
        <v>410</v>
      </c>
      <c r="CW13" s="42" t="s">
        <v>410</v>
      </c>
      <c r="CX13" s="42" t="s">
        <v>410</v>
      </c>
      <c r="CY13" s="42" t="s">
        <v>410</v>
      </c>
      <c r="CZ13" s="42" t="s">
        <v>410</v>
      </c>
      <c r="DA13" s="42" t="s">
        <v>410</v>
      </c>
    </row>
    <row r="14" spans="1:105" x14ac:dyDescent="0.25">
      <c r="A14" s="18">
        <v>12</v>
      </c>
      <c r="B14" s="42"/>
      <c r="C14" s="42"/>
      <c r="D14" s="42"/>
      <c r="E14" s="42"/>
      <c r="F14" s="42"/>
      <c r="G14" s="42"/>
      <c r="H14" s="42"/>
      <c r="I14" s="42"/>
      <c r="J14" s="42"/>
      <c r="K14" s="42"/>
      <c r="L14" s="42"/>
      <c r="M14" s="42"/>
      <c r="N14" s="42">
        <v>0.995</v>
      </c>
      <c r="O14" s="42">
        <v>1.9849999999999999</v>
      </c>
      <c r="P14" s="42">
        <v>2.9710000000000001</v>
      </c>
      <c r="Q14" s="42">
        <v>3.952</v>
      </c>
      <c r="R14" s="42">
        <v>4.9279999999999999</v>
      </c>
      <c r="S14" s="42">
        <v>5.899</v>
      </c>
      <c r="T14" s="42">
        <v>6.8650000000000002</v>
      </c>
      <c r="U14" s="42">
        <v>7.8260000000000005</v>
      </c>
      <c r="V14" s="42">
        <v>8.782</v>
      </c>
      <c r="W14" s="42">
        <v>9.7329999999999988</v>
      </c>
      <c r="X14" s="42">
        <v>10.68</v>
      </c>
      <c r="Y14" s="42">
        <v>11.622</v>
      </c>
      <c r="Z14" s="42">
        <v>12.558999999999999</v>
      </c>
      <c r="AA14" s="42">
        <v>13.491999999999999</v>
      </c>
      <c r="AB14" s="42">
        <v>14.42</v>
      </c>
      <c r="AC14" s="42">
        <v>15.343</v>
      </c>
      <c r="AD14" s="42">
        <v>16.262</v>
      </c>
      <c r="AE14" s="42">
        <v>17.176000000000002</v>
      </c>
      <c r="AF14" s="42">
        <v>18.086000000000002</v>
      </c>
      <c r="AG14" s="42">
        <v>18.991</v>
      </c>
      <c r="AH14" s="42">
        <v>19.891999999999999</v>
      </c>
      <c r="AI14" s="42">
        <v>20.788</v>
      </c>
      <c r="AJ14" s="42">
        <v>21.68</v>
      </c>
      <c r="AK14" s="42">
        <v>22.567</v>
      </c>
      <c r="AL14" s="42">
        <v>23.450000000000003</v>
      </c>
      <c r="AM14" s="42">
        <v>24.328000000000003</v>
      </c>
      <c r="AN14" s="42">
        <v>25.202000000000002</v>
      </c>
      <c r="AO14" s="42">
        <v>26.072000000000003</v>
      </c>
      <c r="AP14" s="42">
        <v>26.937000000000001</v>
      </c>
      <c r="AQ14" s="42">
        <v>27.798000000000002</v>
      </c>
      <c r="AR14" s="42">
        <v>28.655000000000001</v>
      </c>
      <c r="AS14" s="42">
        <v>29.507000000000001</v>
      </c>
      <c r="AT14" s="42">
        <v>30.355</v>
      </c>
      <c r="AU14" s="42">
        <v>31.199000000000002</v>
      </c>
      <c r="AV14" s="42">
        <v>32.037999999999997</v>
      </c>
      <c r="AW14" s="42">
        <v>32.872999999999998</v>
      </c>
      <c r="AX14" s="42">
        <v>33.704000000000001</v>
      </c>
      <c r="AY14" s="42">
        <v>34.530999999999999</v>
      </c>
      <c r="AZ14" s="42">
        <v>35.353999999999999</v>
      </c>
      <c r="BA14" s="42">
        <v>36.171999999999997</v>
      </c>
      <c r="BB14" s="42">
        <v>36.985999999999997</v>
      </c>
      <c r="BC14" s="42">
        <v>37.795999999999999</v>
      </c>
      <c r="BD14" s="42">
        <v>38.601999999999997</v>
      </c>
      <c r="BE14" s="42">
        <v>39.403999999999996</v>
      </c>
      <c r="BF14" s="42">
        <v>40.201999999999998</v>
      </c>
      <c r="BG14" s="42">
        <v>40.995999999999995</v>
      </c>
      <c r="BH14" s="42">
        <v>41.785999999999994</v>
      </c>
      <c r="BI14" s="42">
        <v>42.571999999999996</v>
      </c>
      <c r="BJ14" s="42">
        <v>43.352999999999994</v>
      </c>
      <c r="BK14" s="42">
        <v>44.129999999999995</v>
      </c>
      <c r="BL14" s="42">
        <v>44.902999999999999</v>
      </c>
      <c r="BM14" s="42">
        <v>45.671999999999997</v>
      </c>
      <c r="BN14" s="42">
        <v>46.436999999999998</v>
      </c>
      <c r="BO14" s="42">
        <v>47.198</v>
      </c>
      <c r="BP14" s="42">
        <v>47.955999999999996</v>
      </c>
      <c r="BQ14" s="42">
        <v>48.71</v>
      </c>
      <c r="BR14" s="42">
        <v>49.46</v>
      </c>
      <c r="BS14" s="42">
        <v>50.205999999999996</v>
      </c>
      <c r="BT14" s="42">
        <v>50.948</v>
      </c>
      <c r="BU14" s="42">
        <v>51.686</v>
      </c>
      <c r="BV14" s="42">
        <v>52.419999999999995</v>
      </c>
      <c r="BW14" s="42">
        <v>53.15</v>
      </c>
      <c r="BX14" s="42">
        <v>53.875999999999998</v>
      </c>
      <c r="BY14" s="42">
        <v>54.597999999999999</v>
      </c>
      <c r="BZ14" s="42">
        <v>55.315999999999995</v>
      </c>
      <c r="CA14" s="42">
        <v>56.03</v>
      </c>
      <c r="CB14" s="42">
        <v>56.739999999999995</v>
      </c>
      <c r="CC14" s="42">
        <v>57.445999999999998</v>
      </c>
      <c r="CD14" s="42">
        <v>58.146999999999998</v>
      </c>
      <c r="CE14" s="42">
        <v>58.844000000000001</v>
      </c>
      <c r="CF14" s="42">
        <v>59.536999999999999</v>
      </c>
      <c r="CG14" s="42">
        <v>60.224999999999994</v>
      </c>
      <c r="CH14" s="42">
        <v>60.907999999999994</v>
      </c>
      <c r="CI14" s="42">
        <v>61.583999999999996</v>
      </c>
      <c r="CJ14" s="42">
        <v>62.253</v>
      </c>
      <c r="CK14" s="42">
        <v>62.913999999999994</v>
      </c>
      <c r="CL14" s="42">
        <v>63.565999999999995</v>
      </c>
      <c r="CM14" s="42">
        <v>64.207000000000008</v>
      </c>
      <c r="CN14" s="42" t="s">
        <v>410</v>
      </c>
      <c r="CO14" s="42" t="s">
        <v>410</v>
      </c>
      <c r="CP14" s="42" t="s">
        <v>410</v>
      </c>
      <c r="CQ14" s="42" t="s">
        <v>410</v>
      </c>
      <c r="CR14" s="42" t="s">
        <v>410</v>
      </c>
      <c r="CS14" s="42" t="s">
        <v>410</v>
      </c>
      <c r="CT14" s="42" t="s">
        <v>410</v>
      </c>
      <c r="CU14" s="42" t="s">
        <v>410</v>
      </c>
      <c r="CV14" s="42" t="s">
        <v>410</v>
      </c>
      <c r="CW14" s="42" t="s">
        <v>410</v>
      </c>
      <c r="CX14" s="42" t="s">
        <v>410</v>
      </c>
      <c r="CY14" s="42" t="s">
        <v>410</v>
      </c>
      <c r="CZ14" s="42" t="s">
        <v>410</v>
      </c>
      <c r="DA14" s="42" t="s">
        <v>410</v>
      </c>
    </row>
    <row r="15" spans="1:105" x14ac:dyDescent="0.25">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9.7329999999999988</v>
      </c>
      <c r="Y15" s="42">
        <v>10.68</v>
      </c>
      <c r="Z15" s="42">
        <v>11.622</v>
      </c>
      <c r="AA15" s="42">
        <v>12.558999999999999</v>
      </c>
      <c r="AB15" s="42">
        <v>13.491999999999999</v>
      </c>
      <c r="AC15" s="42">
        <v>14.42</v>
      </c>
      <c r="AD15" s="42">
        <v>15.343</v>
      </c>
      <c r="AE15" s="42">
        <v>16.262</v>
      </c>
      <c r="AF15" s="42">
        <v>17.176000000000002</v>
      </c>
      <c r="AG15" s="42">
        <v>18.086000000000002</v>
      </c>
      <c r="AH15" s="42">
        <v>18.991</v>
      </c>
      <c r="AI15" s="42">
        <v>19.891999999999999</v>
      </c>
      <c r="AJ15" s="42">
        <v>20.788</v>
      </c>
      <c r="AK15" s="42">
        <v>21.68</v>
      </c>
      <c r="AL15" s="42">
        <v>22.567</v>
      </c>
      <c r="AM15" s="42">
        <v>23.450000000000003</v>
      </c>
      <c r="AN15" s="42">
        <v>24.328000000000003</v>
      </c>
      <c r="AO15" s="42">
        <v>25.202000000000002</v>
      </c>
      <c r="AP15" s="42">
        <v>26.072000000000003</v>
      </c>
      <c r="AQ15" s="42">
        <v>26.937000000000001</v>
      </c>
      <c r="AR15" s="42">
        <v>27.798000000000002</v>
      </c>
      <c r="AS15" s="42">
        <v>28.655000000000001</v>
      </c>
      <c r="AT15" s="42">
        <v>29.507000000000001</v>
      </c>
      <c r="AU15" s="42">
        <v>30.355</v>
      </c>
      <c r="AV15" s="42">
        <v>31.199000000000002</v>
      </c>
      <c r="AW15" s="42">
        <v>32.037999999999997</v>
      </c>
      <c r="AX15" s="42">
        <v>32.872999999999998</v>
      </c>
      <c r="AY15" s="42">
        <v>33.704000000000001</v>
      </c>
      <c r="AZ15" s="42">
        <v>34.530999999999999</v>
      </c>
      <c r="BA15" s="42">
        <v>35.352999999999994</v>
      </c>
      <c r="BB15" s="42">
        <v>36.170999999999999</v>
      </c>
      <c r="BC15" s="42">
        <v>36.984999999999999</v>
      </c>
      <c r="BD15" s="42">
        <v>37.794999999999995</v>
      </c>
      <c r="BE15" s="42">
        <v>38.600999999999999</v>
      </c>
      <c r="BF15" s="42">
        <v>39.402999999999999</v>
      </c>
      <c r="BG15" s="42">
        <v>40.201000000000001</v>
      </c>
      <c r="BH15" s="42">
        <v>40.994</v>
      </c>
      <c r="BI15" s="42">
        <v>41.782999999999994</v>
      </c>
      <c r="BJ15" s="42">
        <v>42.567999999999998</v>
      </c>
      <c r="BK15" s="42">
        <v>43.348999999999997</v>
      </c>
      <c r="BL15" s="42">
        <v>44.125999999999998</v>
      </c>
      <c r="BM15" s="42">
        <v>44.899000000000001</v>
      </c>
      <c r="BN15" s="42">
        <v>45.667999999999999</v>
      </c>
      <c r="BO15" s="42">
        <v>46.433</v>
      </c>
      <c r="BP15" s="42">
        <v>47.193999999999996</v>
      </c>
      <c r="BQ15" s="42">
        <v>47.951000000000001</v>
      </c>
      <c r="BR15" s="42">
        <v>48.704000000000001</v>
      </c>
      <c r="BS15" s="42">
        <v>49.452999999999996</v>
      </c>
      <c r="BT15" s="42">
        <v>50.198</v>
      </c>
      <c r="BU15" s="42">
        <v>50.939</v>
      </c>
      <c r="BV15" s="42">
        <v>51.675999999999995</v>
      </c>
      <c r="BW15" s="42">
        <v>52.408999999999999</v>
      </c>
      <c r="BX15" s="42">
        <v>53.137999999999998</v>
      </c>
      <c r="BY15" s="42">
        <v>53.863</v>
      </c>
      <c r="BZ15" s="42">
        <v>54.583999999999996</v>
      </c>
      <c r="CA15" s="42">
        <v>55.300999999999995</v>
      </c>
      <c r="CB15" s="42">
        <v>56.013999999999996</v>
      </c>
      <c r="CC15" s="42">
        <v>56.722999999999999</v>
      </c>
      <c r="CD15" s="42">
        <v>57.427999999999997</v>
      </c>
      <c r="CE15" s="42">
        <v>58.128999999999998</v>
      </c>
      <c r="CF15" s="42">
        <v>58.824999999999996</v>
      </c>
      <c r="CG15" s="42">
        <v>59.515999999999998</v>
      </c>
      <c r="CH15" s="42">
        <v>60.201999999999998</v>
      </c>
      <c r="CI15" s="42">
        <v>60.881999999999998</v>
      </c>
      <c r="CJ15" s="42">
        <v>61.553999999999995</v>
      </c>
      <c r="CK15" s="42">
        <v>62.217999999999996</v>
      </c>
      <c r="CL15" s="42">
        <v>62.872999999999998</v>
      </c>
      <c r="CM15" s="42">
        <v>63.516999999999996</v>
      </c>
      <c r="CN15" s="42" t="s">
        <v>410</v>
      </c>
      <c r="CO15" s="42" t="s">
        <v>410</v>
      </c>
      <c r="CP15" s="42" t="s">
        <v>410</v>
      </c>
      <c r="CQ15" s="42" t="s">
        <v>410</v>
      </c>
      <c r="CR15" s="42" t="s">
        <v>410</v>
      </c>
      <c r="CS15" s="42" t="s">
        <v>410</v>
      </c>
      <c r="CT15" s="42" t="s">
        <v>410</v>
      </c>
      <c r="CU15" s="42" t="s">
        <v>410</v>
      </c>
      <c r="CV15" s="42" t="s">
        <v>410</v>
      </c>
      <c r="CW15" s="42" t="s">
        <v>410</v>
      </c>
      <c r="CX15" s="42" t="s">
        <v>410</v>
      </c>
      <c r="CY15" s="42" t="s">
        <v>410</v>
      </c>
      <c r="CZ15" s="42" t="s">
        <v>410</v>
      </c>
      <c r="DA15" s="42" t="s">
        <v>410</v>
      </c>
    </row>
    <row r="16" spans="1:105" x14ac:dyDescent="0.25">
      <c r="A16" s="18">
        <v>14</v>
      </c>
      <c r="B16" s="42"/>
      <c r="C16" s="42"/>
      <c r="D16" s="42"/>
      <c r="E16" s="42"/>
      <c r="F16" s="42"/>
      <c r="G16" s="42"/>
      <c r="H16" s="42"/>
      <c r="I16" s="42"/>
      <c r="J16" s="42"/>
      <c r="K16" s="42"/>
      <c r="L16" s="42"/>
      <c r="M16" s="42"/>
      <c r="N16" s="42"/>
      <c r="O16" s="42"/>
      <c r="P16" s="42">
        <v>0.995</v>
      </c>
      <c r="Q16" s="42">
        <v>1.9849999999999999</v>
      </c>
      <c r="R16" s="42">
        <v>2.9699999999999998</v>
      </c>
      <c r="S16" s="42">
        <v>3.9510000000000001</v>
      </c>
      <c r="T16" s="42">
        <v>4.9270000000000005</v>
      </c>
      <c r="U16" s="42">
        <v>5.8980000000000006</v>
      </c>
      <c r="V16" s="42">
        <v>6.8640000000000008</v>
      </c>
      <c r="W16" s="42">
        <v>7.8250000000000002</v>
      </c>
      <c r="X16" s="42">
        <v>8.7809999999999988</v>
      </c>
      <c r="Y16" s="42">
        <v>9.7319999999999993</v>
      </c>
      <c r="Z16" s="42">
        <v>10.679</v>
      </c>
      <c r="AA16" s="42">
        <v>11.620999999999999</v>
      </c>
      <c r="AB16" s="42">
        <v>12.558</v>
      </c>
      <c r="AC16" s="42">
        <v>13.491</v>
      </c>
      <c r="AD16" s="42">
        <v>14.418999999999999</v>
      </c>
      <c r="AE16" s="42">
        <v>15.341999999999999</v>
      </c>
      <c r="AF16" s="42">
        <v>16.261000000000003</v>
      </c>
      <c r="AG16" s="42">
        <v>17.175000000000001</v>
      </c>
      <c r="AH16" s="42">
        <v>18.085000000000001</v>
      </c>
      <c r="AI16" s="42">
        <v>18.990000000000002</v>
      </c>
      <c r="AJ16" s="42">
        <v>19.891000000000002</v>
      </c>
      <c r="AK16" s="42">
        <v>20.787000000000003</v>
      </c>
      <c r="AL16" s="42">
        <v>21.679000000000002</v>
      </c>
      <c r="AM16" s="42">
        <v>22.566000000000003</v>
      </c>
      <c r="AN16" s="42">
        <v>23.449000000000002</v>
      </c>
      <c r="AO16" s="42">
        <v>24.327000000000002</v>
      </c>
      <c r="AP16" s="42">
        <v>25.201000000000001</v>
      </c>
      <c r="AQ16" s="42">
        <v>26.071000000000002</v>
      </c>
      <c r="AR16" s="42">
        <v>26.936</v>
      </c>
      <c r="AS16" s="42">
        <v>27.797000000000001</v>
      </c>
      <c r="AT16" s="42">
        <v>28.653000000000002</v>
      </c>
      <c r="AU16" s="42">
        <v>29.505000000000003</v>
      </c>
      <c r="AV16" s="42">
        <v>30.353000000000002</v>
      </c>
      <c r="AW16" s="42">
        <v>31.197000000000003</v>
      </c>
      <c r="AX16" s="42">
        <v>32.035999999999994</v>
      </c>
      <c r="AY16" s="42">
        <v>32.870999999999995</v>
      </c>
      <c r="AZ16" s="42">
        <v>33.701999999999998</v>
      </c>
      <c r="BA16" s="42">
        <v>34.528999999999996</v>
      </c>
      <c r="BB16" s="42">
        <v>35.350999999999999</v>
      </c>
      <c r="BC16" s="42">
        <v>36.168999999999997</v>
      </c>
      <c r="BD16" s="42">
        <v>36.982999999999997</v>
      </c>
      <c r="BE16" s="42">
        <v>37.792999999999999</v>
      </c>
      <c r="BF16" s="42">
        <v>38.598999999999997</v>
      </c>
      <c r="BG16" s="42">
        <v>39.400999999999996</v>
      </c>
      <c r="BH16" s="42">
        <v>40.198</v>
      </c>
      <c r="BI16" s="42">
        <v>40.991</v>
      </c>
      <c r="BJ16" s="42">
        <v>41.78</v>
      </c>
      <c r="BK16" s="42">
        <v>42.564999999999998</v>
      </c>
      <c r="BL16" s="42">
        <v>43.345999999999997</v>
      </c>
      <c r="BM16" s="42">
        <v>44.122999999999998</v>
      </c>
      <c r="BN16" s="42">
        <v>44.896000000000001</v>
      </c>
      <c r="BO16" s="42">
        <v>45.664999999999999</v>
      </c>
      <c r="BP16" s="42">
        <v>46.43</v>
      </c>
      <c r="BQ16" s="42">
        <v>47.190999999999995</v>
      </c>
      <c r="BR16" s="42">
        <v>47.948</v>
      </c>
      <c r="BS16" s="42">
        <v>48.701000000000001</v>
      </c>
      <c r="BT16" s="42">
        <v>49.449999999999996</v>
      </c>
      <c r="BU16" s="42">
        <v>50.195</v>
      </c>
      <c r="BV16" s="42">
        <v>50.936</v>
      </c>
      <c r="BW16" s="42">
        <v>51.672999999999995</v>
      </c>
      <c r="BX16" s="42">
        <v>52.405999999999999</v>
      </c>
      <c r="BY16" s="42">
        <v>53.134999999999998</v>
      </c>
      <c r="BZ16" s="42">
        <v>53.86</v>
      </c>
      <c r="CA16" s="42">
        <v>54.580999999999996</v>
      </c>
      <c r="CB16" s="42">
        <v>55.297999999999995</v>
      </c>
      <c r="CC16" s="42">
        <v>56.01</v>
      </c>
      <c r="CD16" s="42">
        <v>56.717999999999996</v>
      </c>
      <c r="CE16" s="42">
        <v>57.421999999999997</v>
      </c>
      <c r="CF16" s="42">
        <v>58.120999999999995</v>
      </c>
      <c r="CG16" s="42">
        <v>58.814999999999998</v>
      </c>
      <c r="CH16" s="42">
        <v>59.503999999999998</v>
      </c>
      <c r="CI16" s="42">
        <v>60.186999999999998</v>
      </c>
      <c r="CJ16" s="42">
        <v>60.861999999999995</v>
      </c>
      <c r="CK16" s="42">
        <v>61.528999999999996</v>
      </c>
      <c r="CL16" s="42">
        <v>62.186999999999998</v>
      </c>
      <c r="CM16" s="42">
        <v>62.832999999999998</v>
      </c>
      <c r="CN16" s="42" t="s">
        <v>410</v>
      </c>
      <c r="CO16" s="42" t="s">
        <v>410</v>
      </c>
      <c r="CP16" s="42" t="s">
        <v>410</v>
      </c>
      <c r="CQ16" s="42" t="s">
        <v>410</v>
      </c>
      <c r="CR16" s="42" t="s">
        <v>410</v>
      </c>
      <c r="CS16" s="42" t="s">
        <v>410</v>
      </c>
      <c r="CT16" s="42" t="s">
        <v>410</v>
      </c>
      <c r="CU16" s="42" t="s">
        <v>410</v>
      </c>
      <c r="CV16" s="42" t="s">
        <v>410</v>
      </c>
      <c r="CW16" s="42" t="s">
        <v>410</v>
      </c>
      <c r="CX16" s="42" t="s">
        <v>410</v>
      </c>
      <c r="CY16" s="42" t="s">
        <v>410</v>
      </c>
      <c r="CZ16" s="42" t="s">
        <v>410</v>
      </c>
      <c r="DA16" s="42" t="s">
        <v>410</v>
      </c>
    </row>
    <row r="17" spans="1:105" x14ac:dyDescent="0.25">
      <c r="A17" s="18">
        <v>15</v>
      </c>
      <c r="B17" s="42"/>
      <c r="C17" s="42"/>
      <c r="D17" s="42"/>
      <c r="E17" s="42"/>
      <c r="F17" s="42"/>
      <c r="G17" s="42"/>
      <c r="H17" s="42"/>
      <c r="I17" s="42"/>
      <c r="J17" s="42"/>
      <c r="K17" s="42"/>
      <c r="L17" s="42"/>
      <c r="M17" s="42"/>
      <c r="N17" s="42"/>
      <c r="O17" s="42"/>
      <c r="P17" s="42"/>
      <c r="Q17" s="42">
        <v>0.995</v>
      </c>
      <c r="R17" s="42">
        <v>1.9849999999999999</v>
      </c>
      <c r="S17" s="42">
        <v>2.9699999999999998</v>
      </c>
      <c r="T17" s="42">
        <v>3.9499999999999997</v>
      </c>
      <c r="U17" s="42">
        <v>4.9260000000000002</v>
      </c>
      <c r="V17" s="42">
        <v>5.8970000000000002</v>
      </c>
      <c r="W17" s="42">
        <v>6.8630000000000004</v>
      </c>
      <c r="X17" s="42">
        <v>7.8240000000000007</v>
      </c>
      <c r="Y17" s="42">
        <v>8.7799999999999994</v>
      </c>
      <c r="Z17" s="42">
        <v>9.7309999999999999</v>
      </c>
      <c r="AA17" s="42">
        <v>10.677999999999999</v>
      </c>
      <c r="AB17" s="42">
        <v>11.62</v>
      </c>
      <c r="AC17" s="42">
        <v>12.556999999999999</v>
      </c>
      <c r="AD17" s="42">
        <v>13.49</v>
      </c>
      <c r="AE17" s="42">
        <v>14.417999999999999</v>
      </c>
      <c r="AF17" s="42">
        <v>15.340999999999999</v>
      </c>
      <c r="AG17" s="42">
        <v>16.260000000000002</v>
      </c>
      <c r="AH17" s="42">
        <v>17.173999999999999</v>
      </c>
      <c r="AI17" s="42">
        <v>18.084</v>
      </c>
      <c r="AJ17" s="42">
        <v>18.989000000000001</v>
      </c>
      <c r="AK17" s="42">
        <v>19.89</v>
      </c>
      <c r="AL17" s="42">
        <v>20.786000000000001</v>
      </c>
      <c r="AM17" s="42">
        <v>21.678000000000001</v>
      </c>
      <c r="AN17" s="42">
        <v>22.565000000000001</v>
      </c>
      <c r="AO17" s="42">
        <v>23.448</v>
      </c>
      <c r="AP17" s="42">
        <v>24.326000000000001</v>
      </c>
      <c r="AQ17" s="42">
        <v>25.200000000000003</v>
      </c>
      <c r="AR17" s="42">
        <v>26.069000000000003</v>
      </c>
      <c r="AS17" s="42">
        <v>26.934000000000001</v>
      </c>
      <c r="AT17" s="42">
        <v>27.795000000000002</v>
      </c>
      <c r="AU17" s="42">
        <v>28.651</v>
      </c>
      <c r="AV17" s="42">
        <v>29.503</v>
      </c>
      <c r="AW17" s="42">
        <v>30.351000000000003</v>
      </c>
      <c r="AX17" s="42">
        <v>31.194000000000003</v>
      </c>
      <c r="AY17" s="42">
        <v>32.032999999999994</v>
      </c>
      <c r="AZ17" s="42">
        <v>32.867999999999995</v>
      </c>
      <c r="BA17" s="42">
        <v>33.698999999999998</v>
      </c>
      <c r="BB17" s="42">
        <v>34.524999999999999</v>
      </c>
      <c r="BC17" s="42">
        <v>35.346999999999994</v>
      </c>
      <c r="BD17" s="42">
        <v>36.164999999999999</v>
      </c>
      <c r="BE17" s="42">
        <v>36.978999999999999</v>
      </c>
      <c r="BF17" s="42">
        <v>37.788999999999994</v>
      </c>
      <c r="BG17" s="42">
        <v>38.594999999999999</v>
      </c>
      <c r="BH17" s="42">
        <v>39.396000000000001</v>
      </c>
      <c r="BI17" s="42">
        <v>40.192999999999998</v>
      </c>
      <c r="BJ17" s="42">
        <v>40.985999999999997</v>
      </c>
      <c r="BK17" s="42">
        <v>41.774999999999999</v>
      </c>
      <c r="BL17" s="42">
        <v>42.559999999999995</v>
      </c>
      <c r="BM17" s="42">
        <v>43.341000000000001</v>
      </c>
      <c r="BN17" s="42">
        <v>44.117999999999995</v>
      </c>
      <c r="BO17" s="42">
        <v>44.890999999999998</v>
      </c>
      <c r="BP17" s="42">
        <v>45.66</v>
      </c>
      <c r="BQ17" s="42">
        <v>46.424999999999997</v>
      </c>
      <c r="BR17" s="42">
        <v>47.186</v>
      </c>
      <c r="BS17" s="42">
        <v>47.942999999999998</v>
      </c>
      <c r="BT17" s="42">
        <v>48.695999999999998</v>
      </c>
      <c r="BU17" s="42">
        <v>49.445</v>
      </c>
      <c r="BV17" s="42">
        <v>50.19</v>
      </c>
      <c r="BW17" s="42">
        <v>50.930999999999997</v>
      </c>
      <c r="BX17" s="42">
        <v>51.667999999999999</v>
      </c>
      <c r="BY17" s="42">
        <v>52.4</v>
      </c>
      <c r="BZ17" s="42">
        <v>53.128</v>
      </c>
      <c r="CA17" s="42">
        <v>53.851999999999997</v>
      </c>
      <c r="CB17" s="42">
        <v>54.571999999999996</v>
      </c>
      <c r="CC17" s="42">
        <v>55.287999999999997</v>
      </c>
      <c r="CD17" s="42">
        <v>55.998999999999995</v>
      </c>
      <c r="CE17" s="42">
        <v>56.705999999999996</v>
      </c>
      <c r="CF17" s="42">
        <v>57.408999999999999</v>
      </c>
      <c r="CG17" s="42">
        <v>58.106999999999999</v>
      </c>
      <c r="CH17" s="42">
        <v>58.798999999999999</v>
      </c>
      <c r="CI17" s="42">
        <v>59.484999999999999</v>
      </c>
      <c r="CJ17" s="42">
        <v>60.163999999999994</v>
      </c>
      <c r="CK17" s="42">
        <v>60.832999999999998</v>
      </c>
      <c r="CL17" s="42">
        <v>61.494</v>
      </c>
      <c r="CM17" s="42">
        <v>62.143000000000001</v>
      </c>
      <c r="CN17" s="42" t="s">
        <v>410</v>
      </c>
      <c r="CO17" s="42" t="s">
        <v>410</v>
      </c>
      <c r="CP17" s="42" t="s">
        <v>410</v>
      </c>
      <c r="CQ17" s="42" t="s">
        <v>410</v>
      </c>
      <c r="CR17" s="42" t="s">
        <v>410</v>
      </c>
      <c r="CS17" s="42" t="s">
        <v>410</v>
      </c>
      <c r="CT17" s="42" t="s">
        <v>410</v>
      </c>
      <c r="CU17" s="42" t="s">
        <v>410</v>
      </c>
      <c r="CV17" s="42" t="s">
        <v>410</v>
      </c>
      <c r="CW17" s="42" t="s">
        <v>410</v>
      </c>
      <c r="CX17" s="42" t="s">
        <v>410</v>
      </c>
      <c r="CY17" s="42" t="s">
        <v>410</v>
      </c>
      <c r="CZ17" s="42" t="s">
        <v>410</v>
      </c>
      <c r="DA17" s="42" t="s">
        <v>410</v>
      </c>
    </row>
    <row r="18" spans="1:105" x14ac:dyDescent="0.25">
      <c r="A18" s="18">
        <v>16</v>
      </c>
      <c r="B18" s="42"/>
      <c r="C18" s="42"/>
      <c r="D18" s="42"/>
      <c r="E18" s="42"/>
      <c r="F18" s="42"/>
      <c r="G18" s="42"/>
      <c r="H18" s="42"/>
      <c r="I18" s="42"/>
      <c r="J18" s="42"/>
      <c r="K18" s="42"/>
      <c r="L18" s="42"/>
      <c r="M18" s="42"/>
      <c r="N18" s="42"/>
      <c r="O18" s="42"/>
      <c r="P18" s="42"/>
      <c r="Q18" s="42"/>
      <c r="R18" s="42">
        <v>0.995</v>
      </c>
      <c r="S18" s="42">
        <v>1.9849999999999999</v>
      </c>
      <c r="T18" s="42">
        <v>2.9699999999999998</v>
      </c>
      <c r="U18" s="42">
        <v>3.9499999999999997</v>
      </c>
      <c r="V18" s="42">
        <v>4.9250000000000007</v>
      </c>
      <c r="W18" s="42">
        <v>5.8959999999999999</v>
      </c>
      <c r="X18" s="42">
        <v>6.8620000000000001</v>
      </c>
      <c r="Y18" s="42">
        <v>7.8230000000000004</v>
      </c>
      <c r="Z18" s="42">
        <v>8.7789999999999999</v>
      </c>
      <c r="AA18" s="42">
        <v>9.7299999999999986</v>
      </c>
      <c r="AB18" s="42">
        <v>10.677</v>
      </c>
      <c r="AC18" s="42">
        <v>11.619</v>
      </c>
      <c r="AD18" s="42">
        <v>12.555999999999999</v>
      </c>
      <c r="AE18" s="42">
        <v>13.488999999999999</v>
      </c>
      <c r="AF18" s="42">
        <v>14.417</v>
      </c>
      <c r="AG18" s="42">
        <v>15.34</v>
      </c>
      <c r="AH18" s="42">
        <v>16.259</v>
      </c>
      <c r="AI18" s="42">
        <v>17.173000000000002</v>
      </c>
      <c r="AJ18" s="42">
        <v>18.083000000000002</v>
      </c>
      <c r="AK18" s="42">
        <v>18.988</v>
      </c>
      <c r="AL18" s="42">
        <v>19.888000000000002</v>
      </c>
      <c r="AM18" s="42">
        <v>20.784000000000002</v>
      </c>
      <c r="AN18" s="42">
        <v>21.676000000000002</v>
      </c>
      <c r="AO18" s="42">
        <v>22.563000000000002</v>
      </c>
      <c r="AP18" s="42">
        <v>23.446000000000002</v>
      </c>
      <c r="AQ18" s="42">
        <v>24.324000000000002</v>
      </c>
      <c r="AR18" s="42">
        <v>25.198</v>
      </c>
      <c r="AS18" s="42">
        <v>26.067</v>
      </c>
      <c r="AT18" s="42">
        <v>26.932000000000002</v>
      </c>
      <c r="AU18" s="42">
        <v>27.793000000000003</v>
      </c>
      <c r="AV18" s="42">
        <v>28.649000000000001</v>
      </c>
      <c r="AW18" s="42">
        <v>29.501000000000001</v>
      </c>
      <c r="AX18" s="42">
        <v>30.349</v>
      </c>
      <c r="AY18" s="42">
        <v>31.192</v>
      </c>
      <c r="AZ18" s="42">
        <v>32.030999999999999</v>
      </c>
      <c r="BA18" s="42">
        <v>32.866</v>
      </c>
      <c r="BB18" s="42">
        <v>33.696999999999996</v>
      </c>
      <c r="BC18" s="42">
        <v>34.522999999999996</v>
      </c>
      <c r="BD18" s="42">
        <v>35.344999999999999</v>
      </c>
      <c r="BE18" s="42">
        <v>36.162999999999997</v>
      </c>
      <c r="BF18" s="42">
        <v>36.976999999999997</v>
      </c>
      <c r="BG18" s="42">
        <v>37.786999999999999</v>
      </c>
      <c r="BH18" s="42">
        <v>38.591999999999999</v>
      </c>
      <c r="BI18" s="42">
        <v>39.393000000000001</v>
      </c>
      <c r="BJ18" s="42">
        <v>40.19</v>
      </c>
      <c r="BK18" s="42">
        <v>40.982999999999997</v>
      </c>
      <c r="BL18" s="42">
        <v>41.771999999999998</v>
      </c>
      <c r="BM18" s="42">
        <v>42.556999999999995</v>
      </c>
      <c r="BN18" s="42">
        <v>43.338000000000001</v>
      </c>
      <c r="BO18" s="42">
        <v>44.114999999999995</v>
      </c>
      <c r="BP18" s="42">
        <v>44.887999999999998</v>
      </c>
      <c r="BQ18" s="42">
        <v>45.655999999999999</v>
      </c>
      <c r="BR18" s="42">
        <v>46.419999999999995</v>
      </c>
      <c r="BS18" s="42">
        <v>47.18</v>
      </c>
      <c r="BT18" s="42">
        <v>47.936</v>
      </c>
      <c r="BU18" s="42">
        <v>48.687999999999995</v>
      </c>
      <c r="BV18" s="42">
        <v>49.436</v>
      </c>
      <c r="BW18" s="42">
        <v>50.18</v>
      </c>
      <c r="BX18" s="42">
        <v>50.919999999999995</v>
      </c>
      <c r="BY18" s="42">
        <v>51.655999999999999</v>
      </c>
      <c r="BZ18" s="42">
        <v>52.387999999999998</v>
      </c>
      <c r="CA18" s="42">
        <v>53.116</v>
      </c>
      <c r="CB18" s="42">
        <v>53.838999999999999</v>
      </c>
      <c r="CC18" s="42">
        <v>54.558</v>
      </c>
      <c r="CD18" s="42">
        <v>55.272999999999996</v>
      </c>
      <c r="CE18" s="42">
        <v>55.982999999999997</v>
      </c>
      <c r="CF18" s="42">
        <v>56.689</v>
      </c>
      <c r="CG18" s="42">
        <v>57.39</v>
      </c>
      <c r="CH18" s="42">
        <v>58.085000000000001</v>
      </c>
      <c r="CI18" s="42">
        <v>58.774000000000001</v>
      </c>
      <c r="CJ18" s="42">
        <v>59.455999999999996</v>
      </c>
      <c r="CK18" s="42">
        <v>60.128</v>
      </c>
      <c r="CL18" s="42">
        <v>60.790999999999997</v>
      </c>
      <c r="CM18" s="42">
        <v>61.442999999999998</v>
      </c>
      <c r="CN18" s="42" t="s">
        <v>410</v>
      </c>
      <c r="CO18" s="42" t="s">
        <v>410</v>
      </c>
      <c r="CP18" s="42" t="s">
        <v>410</v>
      </c>
      <c r="CQ18" s="42" t="s">
        <v>410</v>
      </c>
      <c r="CR18" s="42" t="s">
        <v>410</v>
      </c>
      <c r="CS18" s="42" t="s">
        <v>410</v>
      </c>
      <c r="CT18" s="42" t="s">
        <v>410</v>
      </c>
      <c r="CU18" s="42" t="s">
        <v>410</v>
      </c>
      <c r="CV18" s="42" t="s">
        <v>410</v>
      </c>
      <c r="CW18" s="42" t="s">
        <v>410</v>
      </c>
      <c r="CX18" s="42" t="s">
        <v>410</v>
      </c>
      <c r="CY18" s="42" t="s">
        <v>410</v>
      </c>
      <c r="CZ18" s="42" t="s">
        <v>410</v>
      </c>
      <c r="DA18" s="42" t="s">
        <v>410</v>
      </c>
    </row>
    <row r="19" spans="1:105" x14ac:dyDescent="0.25">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3.9499999999999997</v>
      </c>
      <c r="W19" s="42">
        <v>4.9250000000000007</v>
      </c>
      <c r="X19" s="42">
        <v>5.8959999999999999</v>
      </c>
      <c r="Y19" s="42">
        <v>6.8620000000000001</v>
      </c>
      <c r="Z19" s="42">
        <v>7.8230000000000004</v>
      </c>
      <c r="AA19" s="42">
        <v>8.7789999999999999</v>
      </c>
      <c r="AB19" s="42">
        <v>9.7299999999999986</v>
      </c>
      <c r="AC19" s="42">
        <v>10.677</v>
      </c>
      <c r="AD19" s="42">
        <v>11.619</v>
      </c>
      <c r="AE19" s="42">
        <v>12.555999999999999</v>
      </c>
      <c r="AF19" s="42">
        <v>13.488999999999999</v>
      </c>
      <c r="AG19" s="42">
        <v>14.417</v>
      </c>
      <c r="AH19" s="42">
        <v>15.34</v>
      </c>
      <c r="AI19" s="42">
        <v>16.259</v>
      </c>
      <c r="AJ19" s="42">
        <v>17.173000000000002</v>
      </c>
      <c r="AK19" s="42">
        <v>18.083000000000002</v>
      </c>
      <c r="AL19" s="42">
        <v>18.988</v>
      </c>
      <c r="AM19" s="42">
        <v>19.888000000000002</v>
      </c>
      <c r="AN19" s="42">
        <v>20.784000000000002</v>
      </c>
      <c r="AO19" s="42">
        <v>21.675000000000001</v>
      </c>
      <c r="AP19" s="42">
        <v>22.562000000000001</v>
      </c>
      <c r="AQ19" s="42">
        <v>23.445</v>
      </c>
      <c r="AR19" s="42">
        <v>24.323</v>
      </c>
      <c r="AS19" s="42">
        <v>25.197000000000003</v>
      </c>
      <c r="AT19" s="42">
        <v>26.066000000000003</v>
      </c>
      <c r="AU19" s="42">
        <v>26.931000000000001</v>
      </c>
      <c r="AV19" s="42">
        <v>27.792000000000002</v>
      </c>
      <c r="AW19" s="42">
        <v>28.648</v>
      </c>
      <c r="AX19" s="42">
        <v>29.5</v>
      </c>
      <c r="AY19" s="42">
        <v>30.348000000000003</v>
      </c>
      <c r="AZ19" s="42">
        <v>31.191000000000003</v>
      </c>
      <c r="BA19" s="42">
        <v>32.03</v>
      </c>
      <c r="BB19" s="42">
        <v>32.864999999999995</v>
      </c>
      <c r="BC19" s="42">
        <v>33.695</v>
      </c>
      <c r="BD19" s="42">
        <v>34.521000000000001</v>
      </c>
      <c r="BE19" s="42">
        <v>35.342999999999996</v>
      </c>
      <c r="BF19" s="42">
        <v>36.160999999999994</v>
      </c>
      <c r="BG19" s="42">
        <v>36.974999999999994</v>
      </c>
      <c r="BH19" s="42">
        <v>37.783999999999999</v>
      </c>
      <c r="BI19" s="42">
        <v>38.588999999999999</v>
      </c>
      <c r="BJ19" s="42">
        <v>39.39</v>
      </c>
      <c r="BK19" s="42">
        <v>40.186999999999998</v>
      </c>
      <c r="BL19" s="42">
        <v>40.98</v>
      </c>
      <c r="BM19" s="42">
        <v>41.768000000000001</v>
      </c>
      <c r="BN19" s="42">
        <v>42.552</v>
      </c>
      <c r="BO19" s="42">
        <v>43.332000000000001</v>
      </c>
      <c r="BP19" s="42">
        <v>44.107999999999997</v>
      </c>
      <c r="BQ19" s="42">
        <v>44.879999999999995</v>
      </c>
      <c r="BR19" s="42">
        <v>45.647999999999996</v>
      </c>
      <c r="BS19" s="42">
        <v>46.411999999999999</v>
      </c>
      <c r="BT19" s="42">
        <v>47.171999999999997</v>
      </c>
      <c r="BU19" s="42">
        <v>47.927999999999997</v>
      </c>
      <c r="BV19" s="42">
        <v>48.68</v>
      </c>
      <c r="BW19" s="42">
        <v>49.427999999999997</v>
      </c>
      <c r="BX19" s="42">
        <v>50.171999999999997</v>
      </c>
      <c r="BY19" s="42">
        <v>50.911999999999999</v>
      </c>
      <c r="BZ19" s="42">
        <v>51.646999999999998</v>
      </c>
      <c r="CA19" s="42">
        <v>52.378</v>
      </c>
      <c r="CB19" s="42">
        <v>53.104999999999997</v>
      </c>
      <c r="CC19" s="42">
        <v>53.827999999999996</v>
      </c>
      <c r="CD19" s="42">
        <v>54.545999999999999</v>
      </c>
      <c r="CE19" s="42">
        <v>55.26</v>
      </c>
      <c r="CF19" s="42">
        <v>55.969000000000001</v>
      </c>
      <c r="CG19" s="42">
        <v>56.672999999999995</v>
      </c>
      <c r="CH19" s="42">
        <v>57.372</v>
      </c>
      <c r="CI19" s="42">
        <v>58.064</v>
      </c>
      <c r="CJ19" s="42">
        <v>58.748999999999995</v>
      </c>
      <c r="CK19" s="42">
        <v>59.423999999999999</v>
      </c>
      <c r="CL19" s="42">
        <v>60.089999999999996</v>
      </c>
      <c r="CM19" s="42">
        <v>60.744999999999997</v>
      </c>
      <c r="CN19" s="42" t="s">
        <v>410</v>
      </c>
      <c r="CO19" s="42" t="s">
        <v>410</v>
      </c>
      <c r="CP19" s="42" t="s">
        <v>410</v>
      </c>
      <c r="CQ19" s="42" t="s">
        <v>410</v>
      </c>
      <c r="CR19" s="42" t="s">
        <v>410</v>
      </c>
      <c r="CS19" s="42" t="s">
        <v>410</v>
      </c>
      <c r="CT19" s="42" t="s">
        <v>410</v>
      </c>
      <c r="CU19" s="42" t="s">
        <v>410</v>
      </c>
      <c r="CV19" s="42" t="s">
        <v>410</v>
      </c>
      <c r="CW19" s="42" t="s">
        <v>410</v>
      </c>
      <c r="CX19" s="42" t="s">
        <v>410</v>
      </c>
      <c r="CY19" s="42" t="s">
        <v>410</v>
      </c>
      <c r="CZ19" s="42" t="s">
        <v>410</v>
      </c>
      <c r="DA19" s="42" t="s">
        <v>410</v>
      </c>
    </row>
    <row r="20" spans="1:105" x14ac:dyDescent="0.25">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3.9499999999999997</v>
      </c>
      <c r="X20" s="42">
        <v>4.9250000000000007</v>
      </c>
      <c r="Y20" s="42">
        <v>5.8959999999999999</v>
      </c>
      <c r="Z20" s="42">
        <v>6.8620000000000001</v>
      </c>
      <c r="AA20" s="42">
        <v>7.8230000000000004</v>
      </c>
      <c r="AB20" s="42">
        <v>8.7789999999999999</v>
      </c>
      <c r="AC20" s="42">
        <v>9.7299999999999986</v>
      </c>
      <c r="AD20" s="42">
        <v>10.677</v>
      </c>
      <c r="AE20" s="42">
        <v>11.619</v>
      </c>
      <c r="AF20" s="42">
        <v>12.555999999999999</v>
      </c>
      <c r="AG20" s="42">
        <v>13.488999999999999</v>
      </c>
      <c r="AH20" s="42">
        <v>14.417</v>
      </c>
      <c r="AI20" s="42">
        <v>15.34</v>
      </c>
      <c r="AJ20" s="42">
        <v>16.259</v>
      </c>
      <c r="AK20" s="42">
        <v>17.173000000000002</v>
      </c>
      <c r="AL20" s="42">
        <v>18.082000000000001</v>
      </c>
      <c r="AM20" s="42">
        <v>18.987000000000002</v>
      </c>
      <c r="AN20" s="42">
        <v>19.887</v>
      </c>
      <c r="AO20" s="42">
        <v>20.783000000000001</v>
      </c>
      <c r="AP20" s="42">
        <v>21.673999999999999</v>
      </c>
      <c r="AQ20" s="42">
        <v>22.561</v>
      </c>
      <c r="AR20" s="42">
        <v>23.444000000000003</v>
      </c>
      <c r="AS20" s="42">
        <v>24.322000000000003</v>
      </c>
      <c r="AT20" s="42">
        <v>25.196000000000002</v>
      </c>
      <c r="AU20" s="42">
        <v>26.065000000000001</v>
      </c>
      <c r="AV20" s="42">
        <v>26.93</v>
      </c>
      <c r="AW20" s="42">
        <v>27.790000000000003</v>
      </c>
      <c r="AX20" s="42">
        <v>28.646000000000001</v>
      </c>
      <c r="AY20" s="42">
        <v>29.498000000000001</v>
      </c>
      <c r="AZ20" s="42">
        <v>30.345000000000002</v>
      </c>
      <c r="BA20" s="42">
        <v>31.188000000000002</v>
      </c>
      <c r="BB20" s="42">
        <v>32.027000000000001</v>
      </c>
      <c r="BC20" s="42">
        <v>32.861999999999995</v>
      </c>
      <c r="BD20" s="42">
        <v>33.692</v>
      </c>
      <c r="BE20" s="42">
        <v>34.518000000000001</v>
      </c>
      <c r="BF20" s="42">
        <v>35.339999999999996</v>
      </c>
      <c r="BG20" s="42">
        <v>36.157999999999994</v>
      </c>
      <c r="BH20" s="42">
        <v>36.970999999999997</v>
      </c>
      <c r="BI20" s="42">
        <v>37.78</v>
      </c>
      <c r="BJ20" s="42">
        <v>38.585000000000001</v>
      </c>
      <c r="BK20" s="42">
        <v>39.385999999999996</v>
      </c>
      <c r="BL20" s="42">
        <v>40.183</v>
      </c>
      <c r="BM20" s="42">
        <v>40.974999999999994</v>
      </c>
      <c r="BN20" s="42">
        <v>41.762999999999998</v>
      </c>
      <c r="BO20" s="42">
        <v>42.546999999999997</v>
      </c>
      <c r="BP20" s="42">
        <v>43.326999999999998</v>
      </c>
      <c r="BQ20" s="42">
        <v>44.102999999999994</v>
      </c>
      <c r="BR20" s="42">
        <v>44.875</v>
      </c>
      <c r="BS20" s="42">
        <v>45.643000000000001</v>
      </c>
      <c r="BT20" s="42">
        <v>46.406999999999996</v>
      </c>
      <c r="BU20" s="42">
        <v>47.166999999999994</v>
      </c>
      <c r="BV20" s="42">
        <v>47.922999999999995</v>
      </c>
      <c r="BW20" s="42">
        <v>48.673999999999999</v>
      </c>
      <c r="BX20" s="42">
        <v>49.420999999999999</v>
      </c>
      <c r="BY20" s="42">
        <v>50.163999999999994</v>
      </c>
      <c r="BZ20" s="42">
        <v>50.902999999999999</v>
      </c>
      <c r="CA20" s="42">
        <v>51.637999999999998</v>
      </c>
      <c r="CB20" s="42">
        <v>52.367999999999995</v>
      </c>
      <c r="CC20" s="42">
        <v>53.094000000000001</v>
      </c>
      <c r="CD20" s="42">
        <v>53.814999999999998</v>
      </c>
      <c r="CE20" s="42">
        <v>54.531999999999996</v>
      </c>
      <c r="CF20" s="42">
        <v>55.244999999999997</v>
      </c>
      <c r="CG20" s="42">
        <v>55.951999999999998</v>
      </c>
      <c r="CH20" s="42">
        <v>56.653999999999996</v>
      </c>
      <c r="CI20" s="42">
        <v>57.348999999999997</v>
      </c>
      <c r="CJ20" s="42">
        <v>58.036999999999999</v>
      </c>
      <c r="CK20" s="42">
        <v>58.714999999999996</v>
      </c>
      <c r="CL20" s="42">
        <v>59.384</v>
      </c>
      <c r="CM20" s="42">
        <v>60.041999999999994</v>
      </c>
      <c r="CN20" s="42" t="s">
        <v>410</v>
      </c>
      <c r="CO20" s="42" t="s">
        <v>410</v>
      </c>
      <c r="CP20" s="42" t="s">
        <v>410</v>
      </c>
      <c r="CQ20" s="42" t="s">
        <v>410</v>
      </c>
      <c r="CR20" s="42" t="s">
        <v>410</v>
      </c>
      <c r="CS20" s="42" t="s">
        <v>410</v>
      </c>
      <c r="CT20" s="42" t="s">
        <v>410</v>
      </c>
      <c r="CU20" s="42" t="s">
        <v>410</v>
      </c>
      <c r="CV20" s="42" t="s">
        <v>410</v>
      </c>
      <c r="CW20" s="42" t="s">
        <v>410</v>
      </c>
      <c r="CX20" s="42" t="s">
        <v>410</v>
      </c>
      <c r="CY20" s="42" t="s">
        <v>410</v>
      </c>
      <c r="CZ20" s="42" t="s">
        <v>410</v>
      </c>
      <c r="DA20" s="42" t="s">
        <v>410</v>
      </c>
    </row>
    <row r="21" spans="1:105"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3.9499999999999997</v>
      </c>
      <c r="Y21" s="42">
        <v>4.9250000000000007</v>
      </c>
      <c r="Z21" s="42">
        <v>5.8959999999999999</v>
      </c>
      <c r="AA21" s="42">
        <v>6.8620000000000001</v>
      </c>
      <c r="AB21" s="42">
        <v>7.8230000000000004</v>
      </c>
      <c r="AC21" s="42">
        <v>8.7789999999999999</v>
      </c>
      <c r="AD21" s="42">
        <v>9.7299999999999986</v>
      </c>
      <c r="AE21" s="42">
        <v>10.677</v>
      </c>
      <c r="AF21" s="42">
        <v>11.619</v>
      </c>
      <c r="AG21" s="42">
        <v>12.555999999999999</v>
      </c>
      <c r="AH21" s="42">
        <v>13.488</v>
      </c>
      <c r="AI21" s="42">
        <v>14.415999999999999</v>
      </c>
      <c r="AJ21" s="42">
        <v>15.338999999999999</v>
      </c>
      <c r="AK21" s="42">
        <v>16.258000000000003</v>
      </c>
      <c r="AL21" s="42">
        <v>17.172000000000001</v>
      </c>
      <c r="AM21" s="42">
        <v>18.081</v>
      </c>
      <c r="AN21" s="42">
        <v>18.986000000000001</v>
      </c>
      <c r="AO21" s="42">
        <v>19.886000000000003</v>
      </c>
      <c r="AP21" s="42">
        <v>20.782</v>
      </c>
      <c r="AQ21" s="42">
        <v>21.673000000000002</v>
      </c>
      <c r="AR21" s="42">
        <v>22.560000000000002</v>
      </c>
      <c r="AS21" s="42">
        <v>23.442</v>
      </c>
      <c r="AT21" s="42">
        <v>24.32</v>
      </c>
      <c r="AU21" s="42">
        <v>25.194000000000003</v>
      </c>
      <c r="AV21" s="42">
        <v>26.063000000000002</v>
      </c>
      <c r="AW21" s="42">
        <v>26.928000000000001</v>
      </c>
      <c r="AX21" s="42">
        <v>27.788</v>
      </c>
      <c r="AY21" s="42">
        <v>28.644000000000002</v>
      </c>
      <c r="AZ21" s="42">
        <v>29.496000000000002</v>
      </c>
      <c r="BA21" s="42">
        <v>30.343</v>
      </c>
      <c r="BB21" s="42">
        <v>31.186</v>
      </c>
      <c r="BC21" s="42">
        <v>32.024999999999999</v>
      </c>
      <c r="BD21" s="42">
        <v>32.858999999999995</v>
      </c>
      <c r="BE21" s="42">
        <v>33.689</v>
      </c>
      <c r="BF21" s="42">
        <v>34.515000000000001</v>
      </c>
      <c r="BG21" s="42">
        <v>35.336999999999996</v>
      </c>
      <c r="BH21" s="42">
        <v>36.153999999999996</v>
      </c>
      <c r="BI21" s="42">
        <v>36.966999999999999</v>
      </c>
      <c r="BJ21" s="42">
        <v>37.775999999999996</v>
      </c>
      <c r="BK21" s="42">
        <v>38.580999999999996</v>
      </c>
      <c r="BL21" s="42">
        <v>39.381</v>
      </c>
      <c r="BM21" s="42">
        <v>40.177</v>
      </c>
      <c r="BN21" s="42">
        <v>40.969000000000001</v>
      </c>
      <c r="BO21" s="42">
        <v>41.756999999999998</v>
      </c>
      <c r="BP21" s="42">
        <v>42.540999999999997</v>
      </c>
      <c r="BQ21" s="42">
        <v>43.320999999999998</v>
      </c>
      <c r="BR21" s="42">
        <v>44.096999999999994</v>
      </c>
      <c r="BS21" s="42">
        <v>44.869</v>
      </c>
      <c r="BT21" s="42">
        <v>45.635999999999996</v>
      </c>
      <c r="BU21" s="42">
        <v>46.399000000000001</v>
      </c>
      <c r="BV21" s="42">
        <v>47.157999999999994</v>
      </c>
      <c r="BW21" s="42">
        <v>47.912999999999997</v>
      </c>
      <c r="BX21" s="42">
        <v>48.663999999999994</v>
      </c>
      <c r="BY21" s="42">
        <v>49.410999999999994</v>
      </c>
      <c r="BZ21" s="42">
        <v>50.152999999999999</v>
      </c>
      <c r="CA21" s="42">
        <v>50.890999999999998</v>
      </c>
      <c r="CB21" s="42">
        <v>51.625</v>
      </c>
      <c r="CC21" s="42">
        <v>52.353999999999999</v>
      </c>
      <c r="CD21" s="42">
        <v>53.079000000000001</v>
      </c>
      <c r="CE21" s="42">
        <v>53.8</v>
      </c>
      <c r="CF21" s="42">
        <v>54.515999999999998</v>
      </c>
      <c r="CG21" s="42">
        <v>55.226999999999997</v>
      </c>
      <c r="CH21" s="42">
        <v>55.931999999999995</v>
      </c>
      <c r="CI21" s="42">
        <v>56.629999999999995</v>
      </c>
      <c r="CJ21" s="42">
        <v>57.320999999999998</v>
      </c>
      <c r="CK21" s="42">
        <v>58.003</v>
      </c>
      <c r="CL21" s="42">
        <v>58.674999999999997</v>
      </c>
      <c r="CM21" s="42">
        <v>59.335999999999999</v>
      </c>
      <c r="CN21" s="42" t="s">
        <v>410</v>
      </c>
      <c r="CO21" s="42" t="s">
        <v>410</v>
      </c>
      <c r="CP21" s="42" t="s">
        <v>410</v>
      </c>
      <c r="CQ21" s="42" t="s">
        <v>410</v>
      </c>
      <c r="CR21" s="42" t="s">
        <v>410</v>
      </c>
      <c r="CS21" s="42" t="s">
        <v>410</v>
      </c>
      <c r="CT21" s="42" t="s">
        <v>410</v>
      </c>
      <c r="CU21" s="42" t="s">
        <v>410</v>
      </c>
      <c r="CV21" s="42" t="s">
        <v>410</v>
      </c>
      <c r="CW21" s="42" t="s">
        <v>410</v>
      </c>
      <c r="CX21" s="42" t="s">
        <v>410</v>
      </c>
      <c r="CY21" s="42" t="s">
        <v>410</v>
      </c>
      <c r="CZ21" s="42" t="s">
        <v>410</v>
      </c>
      <c r="DA21" s="42" t="s">
        <v>410</v>
      </c>
    </row>
    <row r="22" spans="1:105"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3.9499999999999997</v>
      </c>
      <c r="Z22" s="42">
        <v>4.9250000000000007</v>
      </c>
      <c r="AA22" s="42">
        <v>5.8959999999999999</v>
      </c>
      <c r="AB22" s="42">
        <v>6.8620000000000001</v>
      </c>
      <c r="AC22" s="42">
        <v>7.8230000000000004</v>
      </c>
      <c r="AD22" s="42">
        <v>8.7789999999999999</v>
      </c>
      <c r="AE22" s="42">
        <v>9.7299999999999986</v>
      </c>
      <c r="AF22" s="42">
        <v>10.677</v>
      </c>
      <c r="AG22" s="42">
        <v>11.619</v>
      </c>
      <c r="AH22" s="42">
        <v>12.555999999999999</v>
      </c>
      <c r="AI22" s="42">
        <v>13.488</v>
      </c>
      <c r="AJ22" s="42">
        <v>14.415999999999999</v>
      </c>
      <c r="AK22" s="42">
        <v>15.338999999999999</v>
      </c>
      <c r="AL22" s="42">
        <v>16.258000000000003</v>
      </c>
      <c r="AM22" s="42">
        <v>17.172000000000001</v>
      </c>
      <c r="AN22" s="42">
        <v>18.081</v>
      </c>
      <c r="AO22" s="42">
        <v>18.986000000000001</v>
      </c>
      <c r="AP22" s="42">
        <v>19.886000000000003</v>
      </c>
      <c r="AQ22" s="42">
        <v>20.782</v>
      </c>
      <c r="AR22" s="42">
        <v>21.673000000000002</v>
      </c>
      <c r="AS22" s="42">
        <v>22.560000000000002</v>
      </c>
      <c r="AT22" s="42">
        <v>23.442</v>
      </c>
      <c r="AU22" s="42">
        <v>24.32</v>
      </c>
      <c r="AV22" s="42">
        <v>25.193000000000001</v>
      </c>
      <c r="AW22" s="42">
        <v>26.062000000000001</v>
      </c>
      <c r="AX22" s="42">
        <v>26.927</v>
      </c>
      <c r="AY22" s="42">
        <v>27.787000000000003</v>
      </c>
      <c r="AZ22" s="42">
        <v>28.643000000000001</v>
      </c>
      <c r="BA22" s="42">
        <v>29.494</v>
      </c>
      <c r="BB22" s="42">
        <v>30.341000000000001</v>
      </c>
      <c r="BC22" s="42">
        <v>31.184000000000001</v>
      </c>
      <c r="BD22" s="42">
        <v>32.021999999999998</v>
      </c>
      <c r="BE22" s="42">
        <v>32.855999999999995</v>
      </c>
      <c r="BF22" s="42">
        <v>33.686</v>
      </c>
      <c r="BG22" s="42">
        <v>34.512</v>
      </c>
      <c r="BH22" s="42">
        <v>35.332999999999998</v>
      </c>
      <c r="BI22" s="42">
        <v>36.15</v>
      </c>
      <c r="BJ22" s="42">
        <v>36.963000000000001</v>
      </c>
      <c r="BK22" s="42">
        <v>37.771999999999998</v>
      </c>
      <c r="BL22" s="42">
        <v>38.576000000000001</v>
      </c>
      <c r="BM22" s="42">
        <v>39.375999999999998</v>
      </c>
      <c r="BN22" s="42">
        <v>40.171999999999997</v>
      </c>
      <c r="BO22" s="42">
        <v>40.963999999999999</v>
      </c>
      <c r="BP22" s="42">
        <v>41.751999999999995</v>
      </c>
      <c r="BQ22" s="42">
        <v>42.535999999999994</v>
      </c>
      <c r="BR22" s="42">
        <v>43.314999999999998</v>
      </c>
      <c r="BS22" s="42">
        <v>44.089999999999996</v>
      </c>
      <c r="BT22" s="42">
        <v>44.860999999999997</v>
      </c>
      <c r="BU22" s="42">
        <v>45.628</v>
      </c>
      <c r="BV22" s="42">
        <v>46.390999999999998</v>
      </c>
      <c r="BW22" s="42">
        <v>47.15</v>
      </c>
      <c r="BX22" s="42">
        <v>47.905000000000001</v>
      </c>
      <c r="BY22" s="42">
        <v>48.655000000000001</v>
      </c>
      <c r="BZ22" s="42">
        <v>49.400999999999996</v>
      </c>
      <c r="CA22" s="42">
        <v>50.143000000000001</v>
      </c>
      <c r="CB22" s="42">
        <v>50.879999999999995</v>
      </c>
      <c r="CC22" s="42">
        <v>51.613</v>
      </c>
      <c r="CD22" s="42">
        <v>52.341000000000001</v>
      </c>
      <c r="CE22" s="42">
        <v>53.064999999999998</v>
      </c>
      <c r="CF22" s="42">
        <v>53.783999999999999</v>
      </c>
      <c r="CG22" s="42">
        <v>54.497999999999998</v>
      </c>
      <c r="CH22" s="42">
        <v>55.205999999999996</v>
      </c>
      <c r="CI22" s="42">
        <v>55.907999999999994</v>
      </c>
      <c r="CJ22" s="42">
        <v>56.601999999999997</v>
      </c>
      <c r="CK22" s="42">
        <v>57.286999999999999</v>
      </c>
      <c r="CL22" s="42">
        <v>57.961999999999996</v>
      </c>
      <c r="CM22" s="42">
        <v>58.625999999999998</v>
      </c>
      <c r="CN22" s="42" t="s">
        <v>410</v>
      </c>
      <c r="CO22" s="42" t="s">
        <v>410</v>
      </c>
      <c r="CP22" s="42" t="s">
        <v>410</v>
      </c>
      <c r="CQ22" s="42" t="s">
        <v>410</v>
      </c>
      <c r="CR22" s="42" t="s">
        <v>410</v>
      </c>
      <c r="CS22" s="42" t="s">
        <v>410</v>
      </c>
      <c r="CT22" s="42" t="s">
        <v>410</v>
      </c>
      <c r="CU22" s="42" t="s">
        <v>410</v>
      </c>
      <c r="CV22" s="42" t="s">
        <v>410</v>
      </c>
      <c r="CW22" s="42" t="s">
        <v>410</v>
      </c>
      <c r="CX22" s="42" t="s">
        <v>410</v>
      </c>
      <c r="CY22" s="42" t="s">
        <v>410</v>
      </c>
      <c r="CZ22" s="42" t="s">
        <v>410</v>
      </c>
      <c r="DA22" s="42" t="s">
        <v>410</v>
      </c>
    </row>
    <row r="23" spans="1:105"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3.9499999999999997</v>
      </c>
      <c r="AA23" s="42">
        <v>4.9250000000000007</v>
      </c>
      <c r="AB23" s="42">
        <v>5.8950000000000005</v>
      </c>
      <c r="AC23" s="42">
        <v>6.8610000000000007</v>
      </c>
      <c r="AD23" s="42">
        <v>7.8220000000000001</v>
      </c>
      <c r="AE23" s="42">
        <v>8.7779999999999987</v>
      </c>
      <c r="AF23" s="42">
        <v>9.7289999999999992</v>
      </c>
      <c r="AG23" s="42">
        <v>10.676</v>
      </c>
      <c r="AH23" s="42">
        <v>11.618</v>
      </c>
      <c r="AI23" s="42">
        <v>12.555</v>
      </c>
      <c r="AJ23" s="42">
        <v>13.487</v>
      </c>
      <c r="AK23" s="42">
        <v>14.414999999999999</v>
      </c>
      <c r="AL23" s="42">
        <v>15.337999999999999</v>
      </c>
      <c r="AM23" s="42">
        <v>16.257000000000001</v>
      </c>
      <c r="AN23" s="42">
        <v>17.171000000000003</v>
      </c>
      <c r="AO23" s="42">
        <v>18.080000000000002</v>
      </c>
      <c r="AP23" s="42">
        <v>18.985000000000003</v>
      </c>
      <c r="AQ23" s="42">
        <v>19.885000000000002</v>
      </c>
      <c r="AR23" s="42">
        <v>20.781000000000002</v>
      </c>
      <c r="AS23" s="42">
        <v>21.672000000000001</v>
      </c>
      <c r="AT23" s="42">
        <v>22.559000000000001</v>
      </c>
      <c r="AU23" s="42">
        <v>23.441000000000003</v>
      </c>
      <c r="AV23" s="42">
        <v>24.319000000000003</v>
      </c>
      <c r="AW23" s="42">
        <v>25.192</v>
      </c>
      <c r="AX23" s="42">
        <v>26.061</v>
      </c>
      <c r="AY23" s="42">
        <v>26.925000000000001</v>
      </c>
      <c r="AZ23" s="42">
        <v>27.785</v>
      </c>
      <c r="BA23" s="42">
        <v>28.641000000000002</v>
      </c>
      <c r="BB23" s="42">
        <v>29.492000000000001</v>
      </c>
      <c r="BC23" s="42">
        <v>30.339000000000002</v>
      </c>
      <c r="BD23" s="42">
        <v>31.182000000000002</v>
      </c>
      <c r="BE23" s="42">
        <v>32.019999999999996</v>
      </c>
      <c r="BF23" s="42">
        <v>32.853999999999999</v>
      </c>
      <c r="BG23" s="42">
        <v>33.683999999999997</v>
      </c>
      <c r="BH23" s="42">
        <v>34.509</v>
      </c>
      <c r="BI23" s="42">
        <v>35.33</v>
      </c>
      <c r="BJ23" s="42">
        <v>36.146999999999998</v>
      </c>
      <c r="BK23" s="42">
        <v>36.96</v>
      </c>
      <c r="BL23" s="42">
        <v>37.768000000000001</v>
      </c>
      <c r="BM23" s="42">
        <v>38.571999999999996</v>
      </c>
      <c r="BN23" s="42">
        <v>39.372</v>
      </c>
      <c r="BO23" s="42">
        <v>40.167999999999999</v>
      </c>
      <c r="BP23" s="42">
        <v>40.96</v>
      </c>
      <c r="BQ23" s="42">
        <v>41.747</v>
      </c>
      <c r="BR23" s="42">
        <v>42.53</v>
      </c>
      <c r="BS23" s="42">
        <v>43.308999999999997</v>
      </c>
      <c r="BT23" s="42">
        <v>44.083999999999996</v>
      </c>
      <c r="BU23" s="42">
        <v>44.854999999999997</v>
      </c>
      <c r="BV23" s="42">
        <v>45.622</v>
      </c>
      <c r="BW23" s="42">
        <v>46.384</v>
      </c>
      <c r="BX23" s="42">
        <v>47.141999999999996</v>
      </c>
      <c r="BY23" s="42">
        <v>47.896000000000001</v>
      </c>
      <c r="BZ23" s="42">
        <v>48.646000000000001</v>
      </c>
      <c r="CA23" s="42">
        <v>49.390999999999998</v>
      </c>
      <c r="CB23" s="42">
        <v>50.131999999999998</v>
      </c>
      <c r="CC23" s="42">
        <v>50.867999999999995</v>
      </c>
      <c r="CD23" s="42">
        <v>51.599999999999994</v>
      </c>
      <c r="CE23" s="42">
        <v>52.326999999999998</v>
      </c>
      <c r="CF23" s="42">
        <v>53.05</v>
      </c>
      <c r="CG23" s="42">
        <v>53.766999999999996</v>
      </c>
      <c r="CH23" s="42">
        <v>54.478999999999999</v>
      </c>
      <c r="CI23" s="42">
        <v>55.183999999999997</v>
      </c>
      <c r="CJ23" s="42">
        <v>55.881</v>
      </c>
      <c r="CK23" s="42">
        <v>56.568999999999996</v>
      </c>
      <c r="CL23" s="42">
        <v>57.247</v>
      </c>
      <c r="CM23" s="42">
        <v>57.912999999999997</v>
      </c>
      <c r="CN23" s="42" t="s">
        <v>410</v>
      </c>
      <c r="CO23" s="42" t="s">
        <v>410</v>
      </c>
      <c r="CP23" s="42" t="s">
        <v>410</v>
      </c>
      <c r="CQ23" s="42" t="s">
        <v>410</v>
      </c>
      <c r="CR23" s="42" t="s">
        <v>410</v>
      </c>
      <c r="CS23" s="42" t="s">
        <v>410</v>
      </c>
      <c r="CT23" s="42" t="s">
        <v>410</v>
      </c>
      <c r="CU23" s="42" t="s">
        <v>410</v>
      </c>
      <c r="CV23" s="42" t="s">
        <v>410</v>
      </c>
      <c r="CW23" s="42" t="s">
        <v>410</v>
      </c>
      <c r="CX23" s="42" t="s">
        <v>410</v>
      </c>
      <c r="CY23" s="42" t="s">
        <v>410</v>
      </c>
      <c r="CZ23" s="42" t="s">
        <v>410</v>
      </c>
      <c r="DA23" s="42" t="s">
        <v>410</v>
      </c>
    </row>
    <row r="24" spans="1:105"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3.9499999999999997</v>
      </c>
      <c r="AB24" s="42">
        <v>4.9250000000000007</v>
      </c>
      <c r="AC24" s="42">
        <v>5.8950000000000005</v>
      </c>
      <c r="AD24" s="42">
        <v>6.8610000000000007</v>
      </c>
      <c r="AE24" s="42">
        <v>7.8220000000000001</v>
      </c>
      <c r="AF24" s="42">
        <v>8.7779999999999987</v>
      </c>
      <c r="AG24" s="42">
        <v>9.7289999999999992</v>
      </c>
      <c r="AH24" s="42">
        <v>10.676</v>
      </c>
      <c r="AI24" s="42">
        <v>11.618</v>
      </c>
      <c r="AJ24" s="42">
        <v>12.555</v>
      </c>
      <c r="AK24" s="42">
        <v>13.487</v>
      </c>
      <c r="AL24" s="42">
        <v>14.414999999999999</v>
      </c>
      <c r="AM24" s="42">
        <v>15.337999999999999</v>
      </c>
      <c r="AN24" s="42">
        <v>16.256</v>
      </c>
      <c r="AO24" s="42">
        <v>17.170000000000002</v>
      </c>
      <c r="AP24" s="42">
        <v>18.079000000000001</v>
      </c>
      <c r="AQ24" s="42">
        <v>18.984000000000002</v>
      </c>
      <c r="AR24" s="42">
        <v>19.884</v>
      </c>
      <c r="AS24" s="42">
        <v>20.78</v>
      </c>
      <c r="AT24" s="42">
        <v>21.671000000000003</v>
      </c>
      <c r="AU24" s="42">
        <v>22.558</v>
      </c>
      <c r="AV24" s="42">
        <v>23.44</v>
      </c>
      <c r="AW24" s="42">
        <v>24.318000000000001</v>
      </c>
      <c r="AX24" s="42">
        <v>25.191000000000003</v>
      </c>
      <c r="AY24" s="42">
        <v>26.060000000000002</v>
      </c>
      <c r="AZ24" s="42">
        <v>26.923999999999999</v>
      </c>
      <c r="BA24" s="42">
        <v>27.784000000000002</v>
      </c>
      <c r="BB24" s="42">
        <v>28.64</v>
      </c>
      <c r="BC24" s="42">
        <v>29.491</v>
      </c>
      <c r="BD24" s="42">
        <v>30.338000000000001</v>
      </c>
      <c r="BE24" s="42">
        <v>31.18</v>
      </c>
      <c r="BF24" s="42">
        <v>32.018000000000001</v>
      </c>
      <c r="BG24" s="42">
        <v>32.851999999999997</v>
      </c>
      <c r="BH24" s="42">
        <v>33.680999999999997</v>
      </c>
      <c r="BI24" s="42">
        <v>34.506</v>
      </c>
      <c r="BJ24" s="42">
        <v>35.326999999999998</v>
      </c>
      <c r="BK24" s="42">
        <v>36.143999999999998</v>
      </c>
      <c r="BL24" s="42">
        <v>36.955999999999996</v>
      </c>
      <c r="BM24" s="42">
        <v>37.763999999999996</v>
      </c>
      <c r="BN24" s="42">
        <v>38.567999999999998</v>
      </c>
      <c r="BO24" s="42">
        <v>39.367999999999995</v>
      </c>
      <c r="BP24" s="42">
        <v>40.163999999999994</v>
      </c>
      <c r="BQ24" s="42">
        <v>40.954999999999998</v>
      </c>
      <c r="BR24" s="42">
        <v>41.741999999999997</v>
      </c>
      <c r="BS24" s="42">
        <v>42.524999999999999</v>
      </c>
      <c r="BT24" s="42">
        <v>43.303999999999995</v>
      </c>
      <c r="BU24" s="42">
        <v>44.079000000000001</v>
      </c>
      <c r="BV24" s="42">
        <v>44.848999999999997</v>
      </c>
      <c r="BW24" s="42">
        <v>45.614999999999995</v>
      </c>
      <c r="BX24" s="42">
        <v>46.376999999999995</v>
      </c>
      <c r="BY24" s="42">
        <v>47.134999999999998</v>
      </c>
      <c r="BZ24" s="42">
        <v>47.887999999999998</v>
      </c>
      <c r="CA24" s="42">
        <v>48.637</v>
      </c>
      <c r="CB24" s="42">
        <v>49.381</v>
      </c>
      <c r="CC24" s="42">
        <v>50.120999999999995</v>
      </c>
      <c r="CD24" s="42">
        <v>50.855999999999995</v>
      </c>
      <c r="CE24" s="42">
        <v>51.586999999999996</v>
      </c>
      <c r="CF24" s="42">
        <v>52.312999999999995</v>
      </c>
      <c r="CG24" s="42">
        <v>53.033999999999999</v>
      </c>
      <c r="CH24" s="42">
        <v>53.748999999999995</v>
      </c>
      <c r="CI24" s="42">
        <v>54.457000000000001</v>
      </c>
      <c r="CJ24" s="42">
        <v>55.156999999999996</v>
      </c>
      <c r="CK24" s="42">
        <v>55.847999999999999</v>
      </c>
      <c r="CL24" s="42">
        <v>56.528999999999996</v>
      </c>
      <c r="CM24" s="42">
        <v>57.198</v>
      </c>
      <c r="CN24" s="42" t="s">
        <v>410</v>
      </c>
      <c r="CO24" s="42" t="s">
        <v>410</v>
      </c>
      <c r="CP24" s="42" t="s">
        <v>410</v>
      </c>
      <c r="CQ24" s="42" t="s">
        <v>410</v>
      </c>
      <c r="CR24" s="42" t="s">
        <v>410</v>
      </c>
      <c r="CS24" s="42" t="s">
        <v>410</v>
      </c>
      <c r="CT24" s="42" t="s">
        <v>410</v>
      </c>
      <c r="CU24" s="42" t="s">
        <v>410</v>
      </c>
      <c r="CV24" s="42" t="s">
        <v>410</v>
      </c>
      <c r="CW24" s="42" t="s">
        <v>410</v>
      </c>
      <c r="CX24" s="42" t="s">
        <v>410</v>
      </c>
      <c r="CY24" s="42" t="s">
        <v>410</v>
      </c>
      <c r="CZ24" s="42" t="s">
        <v>410</v>
      </c>
      <c r="DA24" s="42" t="s">
        <v>410</v>
      </c>
    </row>
    <row r="25" spans="1:105"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3.9499999999999997</v>
      </c>
      <c r="AC25" s="42">
        <v>4.9250000000000007</v>
      </c>
      <c r="AD25" s="42">
        <v>5.8950000000000005</v>
      </c>
      <c r="AE25" s="42">
        <v>6.8610000000000007</v>
      </c>
      <c r="AF25" s="42">
        <v>7.8220000000000001</v>
      </c>
      <c r="AG25" s="42">
        <v>8.7779999999999987</v>
      </c>
      <c r="AH25" s="42">
        <v>9.7289999999999992</v>
      </c>
      <c r="AI25" s="42">
        <v>10.674999999999999</v>
      </c>
      <c r="AJ25" s="42">
        <v>11.616999999999999</v>
      </c>
      <c r="AK25" s="42">
        <v>12.554</v>
      </c>
      <c r="AL25" s="42">
        <v>13.485999999999999</v>
      </c>
      <c r="AM25" s="42">
        <v>14.414</v>
      </c>
      <c r="AN25" s="42">
        <v>15.337</v>
      </c>
      <c r="AO25" s="42">
        <v>16.255000000000003</v>
      </c>
      <c r="AP25" s="42">
        <v>17.169</v>
      </c>
      <c r="AQ25" s="42">
        <v>18.078000000000003</v>
      </c>
      <c r="AR25" s="42">
        <v>18.983000000000001</v>
      </c>
      <c r="AS25" s="42">
        <v>19.883000000000003</v>
      </c>
      <c r="AT25" s="42">
        <v>20.779</v>
      </c>
      <c r="AU25" s="42">
        <v>21.67</v>
      </c>
      <c r="AV25" s="42">
        <v>22.557000000000002</v>
      </c>
      <c r="AW25" s="42">
        <v>23.439</v>
      </c>
      <c r="AX25" s="42">
        <v>24.317</v>
      </c>
      <c r="AY25" s="42">
        <v>25.19</v>
      </c>
      <c r="AZ25" s="42">
        <v>26.059000000000001</v>
      </c>
      <c r="BA25" s="42">
        <v>26.923000000000002</v>
      </c>
      <c r="BB25" s="42">
        <v>27.783000000000001</v>
      </c>
      <c r="BC25" s="42">
        <v>28.638000000000002</v>
      </c>
      <c r="BD25" s="42">
        <v>29.489000000000001</v>
      </c>
      <c r="BE25" s="42">
        <v>30.336000000000002</v>
      </c>
      <c r="BF25" s="42">
        <v>31.178000000000001</v>
      </c>
      <c r="BG25" s="42">
        <v>32.015999999999998</v>
      </c>
      <c r="BH25" s="42">
        <v>32.849999999999994</v>
      </c>
      <c r="BI25" s="42">
        <v>33.678999999999995</v>
      </c>
      <c r="BJ25" s="42">
        <v>34.503999999999998</v>
      </c>
      <c r="BK25" s="42">
        <v>35.324999999999996</v>
      </c>
      <c r="BL25" s="42">
        <v>36.140999999999998</v>
      </c>
      <c r="BM25" s="42">
        <v>36.952999999999996</v>
      </c>
      <c r="BN25" s="42">
        <v>37.760999999999996</v>
      </c>
      <c r="BO25" s="42">
        <v>38.564999999999998</v>
      </c>
      <c r="BP25" s="42">
        <v>39.363999999999997</v>
      </c>
      <c r="BQ25" s="42">
        <v>40.158999999999999</v>
      </c>
      <c r="BR25" s="42">
        <v>40.949999999999996</v>
      </c>
      <c r="BS25" s="42">
        <v>41.736999999999995</v>
      </c>
      <c r="BT25" s="42">
        <v>42.518999999999998</v>
      </c>
      <c r="BU25" s="42">
        <v>43.296999999999997</v>
      </c>
      <c r="BV25" s="42">
        <v>44.070999999999998</v>
      </c>
      <c r="BW25" s="42">
        <v>44.841000000000001</v>
      </c>
      <c r="BX25" s="42">
        <v>45.606999999999999</v>
      </c>
      <c r="BY25" s="42">
        <v>46.367999999999995</v>
      </c>
      <c r="BZ25" s="42">
        <v>47.125</v>
      </c>
      <c r="CA25" s="42">
        <v>47.876999999999995</v>
      </c>
      <c r="CB25" s="42">
        <v>48.625</v>
      </c>
      <c r="CC25" s="42">
        <v>49.367999999999995</v>
      </c>
      <c r="CD25" s="42">
        <v>50.106999999999999</v>
      </c>
      <c r="CE25" s="42">
        <v>50.841000000000001</v>
      </c>
      <c r="CF25" s="42">
        <v>51.57</v>
      </c>
      <c r="CG25" s="42">
        <v>52.293999999999997</v>
      </c>
      <c r="CH25" s="42">
        <v>53.012</v>
      </c>
      <c r="CI25" s="42">
        <v>53.722999999999999</v>
      </c>
      <c r="CJ25" s="42">
        <v>54.425999999999995</v>
      </c>
      <c r="CK25" s="42">
        <v>55.12</v>
      </c>
      <c r="CL25" s="42">
        <v>55.803999999999995</v>
      </c>
      <c r="CM25" s="42">
        <v>56.475999999999999</v>
      </c>
      <c r="CN25" s="42" t="s">
        <v>410</v>
      </c>
      <c r="CO25" s="42" t="s">
        <v>410</v>
      </c>
      <c r="CP25" s="42" t="s">
        <v>410</v>
      </c>
      <c r="CQ25" s="42" t="s">
        <v>410</v>
      </c>
      <c r="CR25" s="42" t="s">
        <v>410</v>
      </c>
      <c r="CS25" s="42" t="s">
        <v>410</v>
      </c>
      <c r="CT25" s="42" t="s">
        <v>410</v>
      </c>
      <c r="CU25" s="42" t="s">
        <v>410</v>
      </c>
      <c r="CV25" s="42" t="s">
        <v>410</v>
      </c>
      <c r="CW25" s="42" t="s">
        <v>410</v>
      </c>
      <c r="CX25" s="42" t="s">
        <v>410</v>
      </c>
      <c r="CY25" s="42" t="s">
        <v>410</v>
      </c>
      <c r="CZ25" s="42" t="s">
        <v>410</v>
      </c>
      <c r="DA25" s="42" t="s">
        <v>410</v>
      </c>
    </row>
    <row r="26" spans="1:105"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3.9499999999999997</v>
      </c>
      <c r="AD26" s="42">
        <v>4.9250000000000007</v>
      </c>
      <c r="AE26" s="42">
        <v>5.8950000000000005</v>
      </c>
      <c r="AF26" s="42">
        <v>6.8610000000000007</v>
      </c>
      <c r="AG26" s="42">
        <v>7.8220000000000001</v>
      </c>
      <c r="AH26" s="42">
        <v>8.7779999999999987</v>
      </c>
      <c r="AI26" s="42">
        <v>9.7289999999999992</v>
      </c>
      <c r="AJ26" s="42">
        <v>10.674999999999999</v>
      </c>
      <c r="AK26" s="42">
        <v>11.616999999999999</v>
      </c>
      <c r="AL26" s="42">
        <v>12.554</v>
      </c>
      <c r="AM26" s="42">
        <v>13.485999999999999</v>
      </c>
      <c r="AN26" s="42">
        <v>14.414</v>
      </c>
      <c r="AO26" s="42">
        <v>15.337</v>
      </c>
      <c r="AP26" s="42">
        <v>16.255000000000003</v>
      </c>
      <c r="AQ26" s="42">
        <v>17.169</v>
      </c>
      <c r="AR26" s="42">
        <v>18.078000000000003</v>
      </c>
      <c r="AS26" s="42">
        <v>18.983000000000001</v>
      </c>
      <c r="AT26" s="42">
        <v>19.883000000000003</v>
      </c>
      <c r="AU26" s="42">
        <v>20.778000000000002</v>
      </c>
      <c r="AV26" s="42">
        <v>21.669</v>
      </c>
      <c r="AW26" s="42">
        <v>22.555</v>
      </c>
      <c r="AX26" s="42">
        <v>23.437000000000001</v>
      </c>
      <c r="AY26" s="42">
        <v>24.314</v>
      </c>
      <c r="AZ26" s="42">
        <v>25.187000000000001</v>
      </c>
      <c r="BA26" s="42">
        <v>26.055</v>
      </c>
      <c r="BB26" s="42">
        <v>26.919</v>
      </c>
      <c r="BC26" s="42">
        <v>27.779</v>
      </c>
      <c r="BD26" s="42">
        <v>28.634</v>
      </c>
      <c r="BE26" s="42">
        <v>29.485000000000003</v>
      </c>
      <c r="BF26" s="42">
        <v>30.331</v>
      </c>
      <c r="BG26" s="42">
        <v>31.173000000000002</v>
      </c>
      <c r="BH26" s="42">
        <v>32.010999999999996</v>
      </c>
      <c r="BI26" s="42">
        <v>32.844000000000001</v>
      </c>
      <c r="BJ26" s="42">
        <v>33.672999999999995</v>
      </c>
      <c r="BK26" s="42">
        <v>34.497999999999998</v>
      </c>
      <c r="BL26" s="42">
        <v>35.317999999999998</v>
      </c>
      <c r="BM26" s="42">
        <v>36.134</v>
      </c>
      <c r="BN26" s="42">
        <v>36.945999999999998</v>
      </c>
      <c r="BO26" s="42">
        <v>37.753999999999998</v>
      </c>
      <c r="BP26" s="42">
        <v>38.556999999999995</v>
      </c>
      <c r="BQ26" s="42">
        <v>39.355999999999995</v>
      </c>
      <c r="BR26" s="42">
        <v>40.150999999999996</v>
      </c>
      <c r="BS26" s="42">
        <v>40.942</v>
      </c>
      <c r="BT26" s="42">
        <v>41.727999999999994</v>
      </c>
      <c r="BU26" s="42">
        <v>42.51</v>
      </c>
      <c r="BV26" s="42">
        <v>43.287999999999997</v>
      </c>
      <c r="BW26" s="42">
        <v>44.061999999999998</v>
      </c>
      <c r="BX26" s="42">
        <v>44.830999999999996</v>
      </c>
      <c r="BY26" s="42">
        <v>45.595999999999997</v>
      </c>
      <c r="BZ26" s="42">
        <v>46.355999999999995</v>
      </c>
      <c r="CA26" s="42">
        <v>47.111999999999995</v>
      </c>
      <c r="CB26" s="42">
        <v>47.863</v>
      </c>
      <c r="CC26" s="42">
        <v>48.61</v>
      </c>
      <c r="CD26" s="42">
        <v>49.351999999999997</v>
      </c>
      <c r="CE26" s="42">
        <v>50.089999999999996</v>
      </c>
      <c r="CF26" s="42">
        <v>50.823</v>
      </c>
      <c r="CG26" s="42">
        <v>51.55</v>
      </c>
      <c r="CH26" s="42">
        <v>52.271000000000001</v>
      </c>
      <c r="CI26" s="42">
        <v>52.984999999999999</v>
      </c>
      <c r="CJ26" s="42">
        <v>53.690999999999995</v>
      </c>
      <c r="CK26" s="42">
        <v>54.387999999999998</v>
      </c>
      <c r="CL26" s="42">
        <v>55.074999999999996</v>
      </c>
      <c r="CM26" s="42">
        <v>55.75</v>
      </c>
      <c r="CN26" s="42" t="s">
        <v>410</v>
      </c>
      <c r="CO26" s="42" t="s">
        <v>410</v>
      </c>
      <c r="CP26" s="42" t="s">
        <v>410</v>
      </c>
      <c r="CQ26" s="42" t="s">
        <v>410</v>
      </c>
      <c r="CR26" s="42" t="s">
        <v>410</v>
      </c>
      <c r="CS26" s="42" t="s">
        <v>410</v>
      </c>
      <c r="CT26" s="42" t="s">
        <v>410</v>
      </c>
      <c r="CU26" s="42" t="s">
        <v>410</v>
      </c>
      <c r="CV26" s="42" t="s">
        <v>410</v>
      </c>
      <c r="CW26" s="42" t="s">
        <v>410</v>
      </c>
      <c r="CX26" s="42" t="s">
        <v>410</v>
      </c>
      <c r="CY26" s="42" t="s">
        <v>410</v>
      </c>
      <c r="CZ26" s="42" t="s">
        <v>410</v>
      </c>
      <c r="DA26" s="42" t="s">
        <v>410</v>
      </c>
    </row>
    <row r="27" spans="1:105"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3.9499999999999997</v>
      </c>
      <c r="AE27" s="42">
        <v>4.9250000000000007</v>
      </c>
      <c r="AF27" s="42">
        <v>5.8950000000000005</v>
      </c>
      <c r="AG27" s="42">
        <v>6.8610000000000007</v>
      </c>
      <c r="AH27" s="42">
        <v>7.8220000000000001</v>
      </c>
      <c r="AI27" s="42">
        <v>8.7779999999999987</v>
      </c>
      <c r="AJ27" s="42">
        <v>9.7289999999999992</v>
      </c>
      <c r="AK27" s="42">
        <v>10.674999999999999</v>
      </c>
      <c r="AL27" s="42">
        <v>11.616999999999999</v>
      </c>
      <c r="AM27" s="42">
        <v>12.554</v>
      </c>
      <c r="AN27" s="42">
        <v>13.485999999999999</v>
      </c>
      <c r="AO27" s="42">
        <v>14.414</v>
      </c>
      <c r="AP27" s="42">
        <v>15.337</v>
      </c>
      <c r="AQ27" s="42">
        <v>16.255000000000003</v>
      </c>
      <c r="AR27" s="42">
        <v>17.169</v>
      </c>
      <c r="AS27" s="42">
        <v>18.078000000000003</v>
      </c>
      <c r="AT27" s="42">
        <v>18.983000000000001</v>
      </c>
      <c r="AU27" s="42">
        <v>19.883000000000003</v>
      </c>
      <c r="AV27" s="42">
        <v>20.778000000000002</v>
      </c>
      <c r="AW27" s="42">
        <v>21.669</v>
      </c>
      <c r="AX27" s="42">
        <v>22.555</v>
      </c>
      <c r="AY27" s="42">
        <v>23.437000000000001</v>
      </c>
      <c r="AZ27" s="42">
        <v>24.314</v>
      </c>
      <c r="BA27" s="42">
        <v>25.187000000000001</v>
      </c>
      <c r="BB27" s="42">
        <v>26.055</v>
      </c>
      <c r="BC27" s="42">
        <v>26.919</v>
      </c>
      <c r="BD27" s="42">
        <v>27.778000000000002</v>
      </c>
      <c r="BE27" s="42">
        <v>28.633000000000003</v>
      </c>
      <c r="BF27" s="42">
        <v>29.484000000000002</v>
      </c>
      <c r="BG27" s="42">
        <v>30.330000000000002</v>
      </c>
      <c r="BH27" s="42">
        <v>31.172000000000001</v>
      </c>
      <c r="BI27" s="42">
        <v>32.009</v>
      </c>
      <c r="BJ27" s="42">
        <v>32.841999999999999</v>
      </c>
      <c r="BK27" s="42">
        <v>33.670999999999999</v>
      </c>
      <c r="BL27" s="42">
        <v>34.494999999999997</v>
      </c>
      <c r="BM27" s="42">
        <v>35.314999999999998</v>
      </c>
      <c r="BN27" s="42">
        <v>36.131</v>
      </c>
      <c r="BO27" s="42">
        <v>36.942</v>
      </c>
      <c r="BP27" s="42">
        <v>37.748999999999995</v>
      </c>
      <c r="BQ27" s="42">
        <v>38.552</v>
      </c>
      <c r="BR27" s="42">
        <v>39.350999999999999</v>
      </c>
      <c r="BS27" s="42">
        <v>40.144999999999996</v>
      </c>
      <c r="BT27" s="42">
        <v>40.934999999999995</v>
      </c>
      <c r="BU27" s="42">
        <v>41.720999999999997</v>
      </c>
      <c r="BV27" s="42">
        <v>42.503</v>
      </c>
      <c r="BW27" s="42">
        <v>43.28</v>
      </c>
      <c r="BX27" s="42">
        <v>44.052999999999997</v>
      </c>
      <c r="BY27" s="42">
        <v>44.821999999999996</v>
      </c>
      <c r="BZ27" s="42">
        <v>45.585999999999999</v>
      </c>
      <c r="CA27" s="42">
        <v>46.345999999999997</v>
      </c>
      <c r="CB27" s="42">
        <v>47.100999999999999</v>
      </c>
      <c r="CC27" s="42">
        <v>47.850999999999999</v>
      </c>
      <c r="CD27" s="42">
        <v>48.596999999999994</v>
      </c>
      <c r="CE27" s="42">
        <v>49.338000000000001</v>
      </c>
      <c r="CF27" s="42">
        <v>50.073999999999998</v>
      </c>
      <c r="CG27" s="42">
        <v>50.805</v>
      </c>
      <c r="CH27" s="42">
        <v>51.53</v>
      </c>
      <c r="CI27" s="42">
        <v>52.247999999999998</v>
      </c>
      <c r="CJ27" s="42">
        <v>52.957999999999998</v>
      </c>
      <c r="CK27" s="42">
        <v>53.657999999999994</v>
      </c>
      <c r="CL27" s="42">
        <v>54.347999999999999</v>
      </c>
      <c r="CM27" s="42">
        <v>55.025999999999996</v>
      </c>
      <c r="CN27" s="42" t="s">
        <v>410</v>
      </c>
      <c r="CO27" s="42" t="s">
        <v>410</v>
      </c>
      <c r="CP27" s="42" t="s">
        <v>410</v>
      </c>
      <c r="CQ27" s="42" t="s">
        <v>410</v>
      </c>
      <c r="CR27" s="42" t="s">
        <v>410</v>
      </c>
      <c r="CS27" s="42" t="s">
        <v>410</v>
      </c>
      <c r="CT27" s="42" t="s">
        <v>410</v>
      </c>
      <c r="CU27" s="42" t="s">
        <v>410</v>
      </c>
      <c r="CV27" s="42" t="s">
        <v>410</v>
      </c>
      <c r="CW27" s="42" t="s">
        <v>410</v>
      </c>
      <c r="CX27" s="42" t="s">
        <v>410</v>
      </c>
      <c r="CY27" s="42" t="s">
        <v>410</v>
      </c>
      <c r="CZ27" s="42" t="s">
        <v>410</v>
      </c>
      <c r="DA27" s="42" t="s">
        <v>410</v>
      </c>
    </row>
    <row r="28" spans="1:105"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4.9250000000000007</v>
      </c>
      <c r="AG28" s="42">
        <v>5.8950000000000005</v>
      </c>
      <c r="AH28" s="42">
        <v>6.8610000000000007</v>
      </c>
      <c r="AI28" s="42">
        <v>7.8220000000000001</v>
      </c>
      <c r="AJ28" s="42">
        <v>8.7779999999999987</v>
      </c>
      <c r="AK28" s="42">
        <v>9.7289999999999992</v>
      </c>
      <c r="AL28" s="42">
        <v>10.674999999999999</v>
      </c>
      <c r="AM28" s="42">
        <v>11.616999999999999</v>
      </c>
      <c r="AN28" s="42">
        <v>12.554</v>
      </c>
      <c r="AO28" s="42">
        <v>13.485999999999999</v>
      </c>
      <c r="AP28" s="42">
        <v>14.414</v>
      </c>
      <c r="AQ28" s="42">
        <v>15.337</v>
      </c>
      <c r="AR28" s="42">
        <v>16.255000000000003</v>
      </c>
      <c r="AS28" s="42">
        <v>17.169</v>
      </c>
      <c r="AT28" s="42">
        <v>18.078000000000003</v>
      </c>
      <c r="AU28" s="42">
        <v>18.982000000000003</v>
      </c>
      <c r="AV28" s="42">
        <v>19.882000000000001</v>
      </c>
      <c r="AW28" s="42">
        <v>20.777000000000001</v>
      </c>
      <c r="AX28" s="42">
        <v>21.668000000000003</v>
      </c>
      <c r="AY28" s="42">
        <v>22.554000000000002</v>
      </c>
      <c r="AZ28" s="42">
        <v>23.436</v>
      </c>
      <c r="BA28" s="42">
        <v>24.313000000000002</v>
      </c>
      <c r="BB28" s="42">
        <v>25.186</v>
      </c>
      <c r="BC28" s="42">
        <v>26.054000000000002</v>
      </c>
      <c r="BD28" s="42">
        <v>26.918000000000003</v>
      </c>
      <c r="BE28" s="42">
        <v>27.777000000000001</v>
      </c>
      <c r="BF28" s="42">
        <v>28.632000000000001</v>
      </c>
      <c r="BG28" s="42">
        <v>29.482000000000003</v>
      </c>
      <c r="BH28" s="42">
        <v>30.328000000000003</v>
      </c>
      <c r="BI28" s="42">
        <v>31.17</v>
      </c>
      <c r="BJ28" s="42">
        <v>32.006999999999998</v>
      </c>
      <c r="BK28" s="42">
        <v>32.839999999999996</v>
      </c>
      <c r="BL28" s="42">
        <v>33.667999999999999</v>
      </c>
      <c r="BM28" s="42">
        <v>34.491999999999997</v>
      </c>
      <c r="BN28" s="42">
        <v>35.311999999999998</v>
      </c>
      <c r="BO28" s="42">
        <v>36.126999999999995</v>
      </c>
      <c r="BP28" s="42">
        <v>36.937999999999995</v>
      </c>
      <c r="BQ28" s="42">
        <v>37.744999999999997</v>
      </c>
      <c r="BR28" s="42">
        <v>38.547999999999995</v>
      </c>
      <c r="BS28" s="42">
        <v>39.345999999999997</v>
      </c>
      <c r="BT28" s="42">
        <v>40.14</v>
      </c>
      <c r="BU28" s="42">
        <v>40.93</v>
      </c>
      <c r="BV28" s="42">
        <v>41.714999999999996</v>
      </c>
      <c r="BW28" s="42">
        <v>42.495999999999995</v>
      </c>
      <c r="BX28" s="42">
        <v>43.272999999999996</v>
      </c>
      <c r="BY28" s="42">
        <v>44.044999999999995</v>
      </c>
      <c r="BZ28" s="42">
        <v>44.812999999999995</v>
      </c>
      <c r="CA28" s="42">
        <v>45.576000000000001</v>
      </c>
      <c r="CB28" s="42">
        <v>46.335000000000001</v>
      </c>
      <c r="CC28" s="42">
        <v>47.088999999999999</v>
      </c>
      <c r="CD28" s="42">
        <v>47.838000000000001</v>
      </c>
      <c r="CE28" s="42">
        <v>48.582999999999998</v>
      </c>
      <c r="CF28" s="42">
        <v>49.323</v>
      </c>
      <c r="CG28" s="42">
        <v>50.056999999999995</v>
      </c>
      <c r="CH28" s="42">
        <v>50.784999999999997</v>
      </c>
      <c r="CI28" s="42">
        <v>51.506</v>
      </c>
      <c r="CJ28" s="42">
        <v>52.219000000000001</v>
      </c>
      <c r="CK28" s="42">
        <v>52.921999999999997</v>
      </c>
      <c r="CL28" s="42">
        <v>53.614999999999995</v>
      </c>
      <c r="CM28" s="42">
        <v>54.295999999999999</v>
      </c>
      <c r="CN28" s="42" t="s">
        <v>410</v>
      </c>
      <c r="CO28" s="42" t="s">
        <v>410</v>
      </c>
      <c r="CP28" s="42" t="s">
        <v>410</v>
      </c>
      <c r="CQ28" s="42" t="s">
        <v>410</v>
      </c>
      <c r="CR28" s="42" t="s">
        <v>410</v>
      </c>
      <c r="CS28" s="42" t="s">
        <v>410</v>
      </c>
      <c r="CT28" s="42" t="s">
        <v>410</v>
      </c>
      <c r="CU28" s="42" t="s">
        <v>410</v>
      </c>
      <c r="CV28" s="42" t="s">
        <v>410</v>
      </c>
      <c r="CW28" s="42" t="s">
        <v>410</v>
      </c>
      <c r="CX28" s="42" t="s">
        <v>410</v>
      </c>
      <c r="CY28" s="42" t="s">
        <v>410</v>
      </c>
      <c r="CZ28" s="42" t="s">
        <v>410</v>
      </c>
      <c r="DA28" s="42" t="s">
        <v>410</v>
      </c>
    </row>
    <row r="29" spans="1:105"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4.9250000000000007</v>
      </c>
      <c r="AH29" s="42">
        <v>5.8950000000000005</v>
      </c>
      <c r="AI29" s="42">
        <v>6.86</v>
      </c>
      <c r="AJ29" s="42">
        <v>7.8210000000000006</v>
      </c>
      <c r="AK29" s="42">
        <v>8.7769999999999992</v>
      </c>
      <c r="AL29" s="42">
        <v>9.7279999999999998</v>
      </c>
      <c r="AM29" s="42">
        <v>10.673999999999999</v>
      </c>
      <c r="AN29" s="42">
        <v>11.616</v>
      </c>
      <c r="AO29" s="42">
        <v>12.552999999999999</v>
      </c>
      <c r="AP29" s="42">
        <v>13.484999999999999</v>
      </c>
      <c r="AQ29" s="42">
        <v>14.413</v>
      </c>
      <c r="AR29" s="42">
        <v>15.336</v>
      </c>
      <c r="AS29" s="42">
        <v>16.254000000000001</v>
      </c>
      <c r="AT29" s="42">
        <v>17.168000000000003</v>
      </c>
      <c r="AU29" s="42">
        <v>18.077000000000002</v>
      </c>
      <c r="AV29" s="42">
        <v>18.981000000000002</v>
      </c>
      <c r="AW29" s="42">
        <v>19.881</v>
      </c>
      <c r="AX29" s="42">
        <v>20.776</v>
      </c>
      <c r="AY29" s="42">
        <v>21.667000000000002</v>
      </c>
      <c r="AZ29" s="42">
        <v>22.553000000000001</v>
      </c>
      <c r="BA29" s="42">
        <v>23.434000000000001</v>
      </c>
      <c r="BB29" s="42">
        <v>24.311</v>
      </c>
      <c r="BC29" s="42">
        <v>25.183</v>
      </c>
      <c r="BD29" s="42">
        <v>26.051000000000002</v>
      </c>
      <c r="BE29" s="42">
        <v>26.914000000000001</v>
      </c>
      <c r="BF29" s="42">
        <v>27.773</v>
      </c>
      <c r="BG29" s="42">
        <v>28.628</v>
      </c>
      <c r="BH29" s="42">
        <v>29.478000000000002</v>
      </c>
      <c r="BI29" s="42">
        <v>30.324000000000002</v>
      </c>
      <c r="BJ29" s="42">
        <v>31.165000000000003</v>
      </c>
      <c r="BK29" s="42">
        <v>32.001999999999995</v>
      </c>
      <c r="BL29" s="42">
        <v>32.833999999999996</v>
      </c>
      <c r="BM29" s="42">
        <v>33.661999999999999</v>
      </c>
      <c r="BN29" s="42">
        <v>34.485999999999997</v>
      </c>
      <c r="BO29" s="42">
        <v>35.305</v>
      </c>
      <c r="BP29" s="42">
        <v>36.119999999999997</v>
      </c>
      <c r="BQ29" s="42">
        <v>36.930999999999997</v>
      </c>
      <c r="BR29" s="42">
        <v>37.736999999999995</v>
      </c>
      <c r="BS29" s="42">
        <v>38.538999999999994</v>
      </c>
      <c r="BT29" s="42">
        <v>39.336999999999996</v>
      </c>
      <c r="BU29" s="42">
        <v>40.129999999999995</v>
      </c>
      <c r="BV29" s="42">
        <v>40.918999999999997</v>
      </c>
      <c r="BW29" s="42">
        <v>41.704000000000001</v>
      </c>
      <c r="BX29" s="42">
        <v>42.483999999999995</v>
      </c>
      <c r="BY29" s="42">
        <v>43.26</v>
      </c>
      <c r="BZ29" s="42">
        <v>44.030999999999999</v>
      </c>
      <c r="CA29" s="42">
        <v>44.797999999999995</v>
      </c>
      <c r="CB29" s="42">
        <v>45.559999999999995</v>
      </c>
      <c r="CC29" s="42">
        <v>46.317</v>
      </c>
      <c r="CD29" s="42">
        <v>47.07</v>
      </c>
      <c r="CE29" s="42">
        <v>47.817999999999998</v>
      </c>
      <c r="CF29" s="42">
        <v>48.561</v>
      </c>
      <c r="CG29" s="42">
        <v>49.297999999999995</v>
      </c>
      <c r="CH29" s="42">
        <v>50.028999999999996</v>
      </c>
      <c r="CI29" s="42">
        <v>50.753</v>
      </c>
      <c r="CJ29" s="42">
        <v>51.469000000000001</v>
      </c>
      <c r="CK29" s="42">
        <v>52.174999999999997</v>
      </c>
      <c r="CL29" s="42">
        <v>52.870999999999995</v>
      </c>
      <c r="CM29" s="42">
        <v>53.555</v>
      </c>
      <c r="CN29" s="42" t="s">
        <v>410</v>
      </c>
      <c r="CO29" s="42" t="s">
        <v>410</v>
      </c>
      <c r="CP29" s="42" t="s">
        <v>410</v>
      </c>
      <c r="CQ29" s="42" t="s">
        <v>410</v>
      </c>
      <c r="CR29" s="42" t="s">
        <v>410</v>
      </c>
      <c r="CS29" s="42" t="s">
        <v>410</v>
      </c>
      <c r="CT29" s="42" t="s">
        <v>410</v>
      </c>
      <c r="CU29" s="42" t="s">
        <v>410</v>
      </c>
      <c r="CV29" s="42" t="s">
        <v>410</v>
      </c>
      <c r="CW29" s="42" t="s">
        <v>410</v>
      </c>
      <c r="CX29" s="42" t="s">
        <v>410</v>
      </c>
      <c r="CY29" s="42" t="s">
        <v>410</v>
      </c>
      <c r="CZ29" s="42" t="s">
        <v>410</v>
      </c>
      <c r="DA29" s="42" t="s">
        <v>410</v>
      </c>
    </row>
    <row r="30" spans="1:105"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4.9250000000000007</v>
      </c>
      <c r="AI30" s="42">
        <v>5.8950000000000005</v>
      </c>
      <c r="AJ30" s="42">
        <v>6.86</v>
      </c>
      <c r="AK30" s="42">
        <v>7.8210000000000006</v>
      </c>
      <c r="AL30" s="42">
        <v>8.7769999999999992</v>
      </c>
      <c r="AM30" s="42">
        <v>9.7279999999999998</v>
      </c>
      <c r="AN30" s="42">
        <v>10.673999999999999</v>
      </c>
      <c r="AO30" s="42">
        <v>11.616</v>
      </c>
      <c r="AP30" s="42">
        <v>12.552999999999999</v>
      </c>
      <c r="AQ30" s="42">
        <v>13.484999999999999</v>
      </c>
      <c r="AR30" s="42">
        <v>14.411999999999999</v>
      </c>
      <c r="AS30" s="42">
        <v>15.334999999999999</v>
      </c>
      <c r="AT30" s="42">
        <v>16.253</v>
      </c>
      <c r="AU30" s="42">
        <v>17.166</v>
      </c>
      <c r="AV30" s="42">
        <v>18.075000000000003</v>
      </c>
      <c r="AW30" s="42">
        <v>18.979000000000003</v>
      </c>
      <c r="AX30" s="42">
        <v>19.879000000000001</v>
      </c>
      <c r="AY30" s="42">
        <v>20.774000000000001</v>
      </c>
      <c r="AZ30" s="42">
        <v>21.664000000000001</v>
      </c>
      <c r="BA30" s="42">
        <v>22.55</v>
      </c>
      <c r="BB30" s="42">
        <v>23.431000000000001</v>
      </c>
      <c r="BC30" s="42">
        <v>24.308</v>
      </c>
      <c r="BD30" s="42">
        <v>25.18</v>
      </c>
      <c r="BE30" s="42">
        <v>26.048000000000002</v>
      </c>
      <c r="BF30" s="42">
        <v>26.911000000000001</v>
      </c>
      <c r="BG30" s="42">
        <v>27.77</v>
      </c>
      <c r="BH30" s="42">
        <v>28.624000000000002</v>
      </c>
      <c r="BI30" s="42">
        <v>29.474</v>
      </c>
      <c r="BJ30" s="42">
        <v>30.319000000000003</v>
      </c>
      <c r="BK30" s="42">
        <v>31.16</v>
      </c>
      <c r="BL30" s="42">
        <v>31.997</v>
      </c>
      <c r="BM30" s="42">
        <v>32.829000000000001</v>
      </c>
      <c r="BN30" s="42">
        <v>33.656999999999996</v>
      </c>
      <c r="BO30" s="42">
        <v>34.479999999999997</v>
      </c>
      <c r="BP30" s="42">
        <v>35.298999999999999</v>
      </c>
      <c r="BQ30" s="42">
        <v>36.113999999999997</v>
      </c>
      <c r="BR30" s="42">
        <v>36.923999999999999</v>
      </c>
      <c r="BS30" s="42">
        <v>37.729999999999997</v>
      </c>
      <c r="BT30" s="42">
        <v>38.531999999999996</v>
      </c>
      <c r="BU30" s="42">
        <v>39.329000000000001</v>
      </c>
      <c r="BV30" s="42">
        <v>40.122</v>
      </c>
      <c r="BW30" s="42">
        <v>40.910999999999994</v>
      </c>
      <c r="BX30" s="42">
        <v>41.695</v>
      </c>
      <c r="BY30" s="42">
        <v>42.474999999999994</v>
      </c>
      <c r="BZ30" s="42">
        <v>43.25</v>
      </c>
      <c r="CA30" s="42">
        <v>44.019999999999996</v>
      </c>
      <c r="CB30" s="42">
        <v>44.785999999999994</v>
      </c>
      <c r="CC30" s="42">
        <v>45.546999999999997</v>
      </c>
      <c r="CD30" s="42">
        <v>46.302999999999997</v>
      </c>
      <c r="CE30" s="42">
        <v>47.053999999999995</v>
      </c>
      <c r="CF30" s="42">
        <v>47.8</v>
      </c>
      <c r="CG30" s="42">
        <v>48.540999999999997</v>
      </c>
      <c r="CH30" s="42">
        <v>49.275999999999996</v>
      </c>
      <c r="CI30" s="42">
        <v>50.003</v>
      </c>
      <c r="CJ30" s="42">
        <v>50.721999999999994</v>
      </c>
      <c r="CK30" s="42">
        <v>51.430999999999997</v>
      </c>
      <c r="CL30" s="42">
        <v>52.129999999999995</v>
      </c>
      <c r="CM30" s="42">
        <v>52.817</v>
      </c>
      <c r="CN30" s="42" t="s">
        <v>410</v>
      </c>
      <c r="CO30" s="42" t="s">
        <v>410</v>
      </c>
      <c r="CP30" s="42" t="s">
        <v>410</v>
      </c>
      <c r="CQ30" s="42" t="s">
        <v>410</v>
      </c>
      <c r="CR30" s="42" t="s">
        <v>410</v>
      </c>
      <c r="CS30" s="42" t="s">
        <v>410</v>
      </c>
      <c r="CT30" s="42" t="s">
        <v>410</v>
      </c>
      <c r="CU30" s="42" t="s">
        <v>410</v>
      </c>
      <c r="CV30" s="42" t="s">
        <v>410</v>
      </c>
      <c r="CW30" s="42" t="s">
        <v>410</v>
      </c>
      <c r="CX30" s="42" t="s">
        <v>410</v>
      </c>
      <c r="CY30" s="42" t="s">
        <v>410</v>
      </c>
      <c r="CZ30" s="42" t="s">
        <v>410</v>
      </c>
      <c r="DA30" s="42" t="s">
        <v>410</v>
      </c>
    </row>
    <row r="31" spans="1:105"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4.9250000000000007</v>
      </c>
      <c r="AJ31" s="42">
        <v>5.8950000000000005</v>
      </c>
      <c r="AK31" s="42">
        <v>6.86</v>
      </c>
      <c r="AL31" s="42">
        <v>7.8210000000000006</v>
      </c>
      <c r="AM31" s="42">
        <v>8.7769999999999992</v>
      </c>
      <c r="AN31" s="42">
        <v>9.7279999999999998</v>
      </c>
      <c r="AO31" s="42">
        <v>10.673999999999999</v>
      </c>
      <c r="AP31" s="42">
        <v>11.615</v>
      </c>
      <c r="AQ31" s="42">
        <v>12.552</v>
      </c>
      <c r="AR31" s="42">
        <v>13.484</v>
      </c>
      <c r="AS31" s="42">
        <v>14.411</v>
      </c>
      <c r="AT31" s="42">
        <v>15.334</v>
      </c>
      <c r="AU31" s="42">
        <v>16.252000000000002</v>
      </c>
      <c r="AV31" s="42">
        <v>17.165000000000003</v>
      </c>
      <c r="AW31" s="42">
        <v>18.074000000000002</v>
      </c>
      <c r="AX31" s="42">
        <v>18.978000000000002</v>
      </c>
      <c r="AY31" s="42">
        <v>19.877000000000002</v>
      </c>
      <c r="AZ31" s="42">
        <v>20.772000000000002</v>
      </c>
      <c r="BA31" s="42">
        <v>21.662000000000003</v>
      </c>
      <c r="BB31" s="42">
        <v>22.548000000000002</v>
      </c>
      <c r="BC31" s="42">
        <v>23.429000000000002</v>
      </c>
      <c r="BD31" s="42">
        <v>24.306000000000001</v>
      </c>
      <c r="BE31" s="42">
        <v>25.178000000000001</v>
      </c>
      <c r="BF31" s="42">
        <v>26.046000000000003</v>
      </c>
      <c r="BG31" s="42">
        <v>26.909000000000002</v>
      </c>
      <c r="BH31" s="42">
        <v>27.768000000000001</v>
      </c>
      <c r="BI31" s="42">
        <v>28.622</v>
      </c>
      <c r="BJ31" s="42">
        <v>29.472000000000001</v>
      </c>
      <c r="BK31" s="42">
        <v>30.317</v>
      </c>
      <c r="BL31" s="42">
        <v>31.158000000000001</v>
      </c>
      <c r="BM31" s="42">
        <v>31.994</v>
      </c>
      <c r="BN31" s="42">
        <v>32.826000000000001</v>
      </c>
      <c r="BO31" s="42">
        <v>33.652999999999999</v>
      </c>
      <c r="BP31" s="42">
        <v>34.475999999999999</v>
      </c>
      <c r="BQ31" s="42">
        <v>35.294999999999995</v>
      </c>
      <c r="BR31" s="42">
        <v>36.108999999999995</v>
      </c>
      <c r="BS31" s="42">
        <v>36.918999999999997</v>
      </c>
      <c r="BT31" s="42">
        <v>37.724999999999994</v>
      </c>
      <c r="BU31" s="42">
        <v>38.525999999999996</v>
      </c>
      <c r="BV31" s="42">
        <v>39.323</v>
      </c>
      <c r="BW31" s="42">
        <v>40.114999999999995</v>
      </c>
      <c r="BX31" s="42">
        <v>40.902999999999999</v>
      </c>
      <c r="BY31" s="42">
        <v>41.686</v>
      </c>
      <c r="BZ31" s="42">
        <v>42.464999999999996</v>
      </c>
      <c r="CA31" s="42">
        <v>43.238999999999997</v>
      </c>
      <c r="CB31" s="42">
        <v>44.007999999999996</v>
      </c>
      <c r="CC31" s="42">
        <v>44.772999999999996</v>
      </c>
      <c r="CD31" s="42">
        <v>45.532999999999994</v>
      </c>
      <c r="CE31" s="42">
        <v>46.287999999999997</v>
      </c>
      <c r="CF31" s="42">
        <v>47.037999999999997</v>
      </c>
      <c r="CG31" s="42">
        <v>47.781999999999996</v>
      </c>
      <c r="CH31" s="42">
        <v>48.519999999999996</v>
      </c>
      <c r="CI31" s="42">
        <v>49.250999999999998</v>
      </c>
      <c r="CJ31" s="42">
        <v>49.972999999999999</v>
      </c>
      <c r="CK31" s="42">
        <v>50.684999999999995</v>
      </c>
      <c r="CL31" s="42">
        <v>51.387</v>
      </c>
      <c r="CM31" s="42">
        <v>52.076999999999998</v>
      </c>
      <c r="CN31" s="42" t="s">
        <v>410</v>
      </c>
      <c r="CO31" s="42" t="s">
        <v>410</v>
      </c>
      <c r="CP31" s="42" t="s">
        <v>410</v>
      </c>
      <c r="CQ31" s="42" t="s">
        <v>410</v>
      </c>
      <c r="CR31" s="42" t="s">
        <v>410</v>
      </c>
      <c r="CS31" s="42" t="s">
        <v>410</v>
      </c>
      <c r="CT31" s="42" t="s">
        <v>410</v>
      </c>
      <c r="CU31" s="42" t="s">
        <v>410</v>
      </c>
      <c r="CV31" s="42" t="s">
        <v>410</v>
      </c>
      <c r="CW31" s="42" t="s">
        <v>410</v>
      </c>
      <c r="CX31" s="42" t="s">
        <v>410</v>
      </c>
      <c r="CY31" s="42" t="s">
        <v>410</v>
      </c>
      <c r="CZ31" s="42" t="s">
        <v>410</v>
      </c>
      <c r="DA31" s="42" t="s">
        <v>410</v>
      </c>
    </row>
    <row r="32" spans="1:105"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4.9250000000000007</v>
      </c>
      <c r="AK32" s="42">
        <v>5.8950000000000005</v>
      </c>
      <c r="AL32" s="42">
        <v>6.86</v>
      </c>
      <c r="AM32" s="42">
        <v>7.8210000000000006</v>
      </c>
      <c r="AN32" s="42">
        <v>8.7769999999999992</v>
      </c>
      <c r="AO32" s="42">
        <v>9.7279999999999998</v>
      </c>
      <c r="AP32" s="42">
        <v>10.673999999999999</v>
      </c>
      <c r="AQ32" s="42">
        <v>11.615</v>
      </c>
      <c r="AR32" s="42">
        <v>12.552</v>
      </c>
      <c r="AS32" s="42">
        <v>13.484</v>
      </c>
      <c r="AT32" s="42">
        <v>14.411</v>
      </c>
      <c r="AU32" s="42">
        <v>15.334</v>
      </c>
      <c r="AV32" s="42">
        <v>16.252000000000002</v>
      </c>
      <c r="AW32" s="42">
        <v>17.165000000000003</v>
      </c>
      <c r="AX32" s="42">
        <v>18.074000000000002</v>
      </c>
      <c r="AY32" s="42">
        <v>18.978000000000002</v>
      </c>
      <c r="AZ32" s="42">
        <v>19.877000000000002</v>
      </c>
      <c r="BA32" s="42">
        <v>20.772000000000002</v>
      </c>
      <c r="BB32" s="42">
        <v>21.662000000000003</v>
      </c>
      <c r="BC32" s="42">
        <v>22.547000000000001</v>
      </c>
      <c r="BD32" s="42">
        <v>23.428000000000001</v>
      </c>
      <c r="BE32" s="42">
        <v>24.304000000000002</v>
      </c>
      <c r="BF32" s="42">
        <v>25.176000000000002</v>
      </c>
      <c r="BG32" s="42">
        <v>26.043000000000003</v>
      </c>
      <c r="BH32" s="42">
        <v>26.906000000000002</v>
      </c>
      <c r="BI32" s="42">
        <v>27.764000000000003</v>
      </c>
      <c r="BJ32" s="42">
        <v>28.618000000000002</v>
      </c>
      <c r="BK32" s="42">
        <v>29.467000000000002</v>
      </c>
      <c r="BL32" s="42">
        <v>30.312000000000001</v>
      </c>
      <c r="BM32" s="42">
        <v>31.152000000000001</v>
      </c>
      <c r="BN32" s="42">
        <v>31.988</v>
      </c>
      <c r="BO32" s="42">
        <v>32.818999999999996</v>
      </c>
      <c r="BP32" s="42">
        <v>33.646000000000001</v>
      </c>
      <c r="BQ32" s="42">
        <v>34.469000000000001</v>
      </c>
      <c r="BR32" s="42">
        <v>35.286999999999999</v>
      </c>
      <c r="BS32" s="42">
        <v>36.100999999999999</v>
      </c>
      <c r="BT32" s="42">
        <v>36.909999999999997</v>
      </c>
      <c r="BU32" s="42">
        <v>37.714999999999996</v>
      </c>
      <c r="BV32" s="42">
        <v>38.515999999999998</v>
      </c>
      <c r="BW32" s="42">
        <v>39.311999999999998</v>
      </c>
      <c r="BX32" s="42">
        <v>40.103999999999999</v>
      </c>
      <c r="BY32" s="42">
        <v>40.890999999999998</v>
      </c>
      <c r="BZ32" s="42">
        <v>41.673999999999999</v>
      </c>
      <c r="CA32" s="42">
        <v>42.451999999999998</v>
      </c>
      <c r="CB32" s="42">
        <v>43.224999999999994</v>
      </c>
      <c r="CC32" s="42">
        <v>43.992999999999995</v>
      </c>
      <c r="CD32" s="42">
        <v>44.756</v>
      </c>
      <c r="CE32" s="42">
        <v>45.513999999999996</v>
      </c>
      <c r="CF32" s="42">
        <v>46.266999999999996</v>
      </c>
      <c r="CG32" s="42">
        <v>47.015000000000001</v>
      </c>
      <c r="CH32" s="42">
        <v>47.756</v>
      </c>
      <c r="CI32" s="42">
        <v>48.489999999999995</v>
      </c>
      <c r="CJ32" s="42">
        <v>49.214999999999996</v>
      </c>
      <c r="CK32" s="42">
        <v>49.93</v>
      </c>
      <c r="CL32" s="42">
        <v>50.634999999999998</v>
      </c>
      <c r="CM32" s="42">
        <v>51.327999999999996</v>
      </c>
      <c r="CN32" s="42" t="s">
        <v>410</v>
      </c>
      <c r="CO32" s="42" t="s">
        <v>410</v>
      </c>
      <c r="CP32" s="42" t="s">
        <v>410</v>
      </c>
      <c r="CQ32" s="42" t="s">
        <v>410</v>
      </c>
      <c r="CR32" s="42" t="s">
        <v>410</v>
      </c>
      <c r="CS32" s="42" t="s">
        <v>410</v>
      </c>
      <c r="CT32" s="42" t="s">
        <v>410</v>
      </c>
      <c r="CU32" s="42" t="s">
        <v>410</v>
      </c>
      <c r="CV32" s="42" t="s">
        <v>410</v>
      </c>
      <c r="CW32" s="42" t="s">
        <v>410</v>
      </c>
      <c r="CX32" s="42" t="s">
        <v>410</v>
      </c>
      <c r="CY32" s="42" t="s">
        <v>410</v>
      </c>
      <c r="CZ32" s="42" t="s">
        <v>410</v>
      </c>
      <c r="DA32" s="42" t="s">
        <v>410</v>
      </c>
    </row>
    <row r="33" spans="1:105"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5.8950000000000005</v>
      </c>
      <c r="AM33" s="42">
        <v>6.86</v>
      </c>
      <c r="AN33" s="42">
        <v>7.82</v>
      </c>
      <c r="AO33" s="42">
        <v>8.7759999999999998</v>
      </c>
      <c r="AP33" s="42">
        <v>9.7270000000000003</v>
      </c>
      <c r="AQ33" s="42">
        <v>10.673</v>
      </c>
      <c r="AR33" s="42">
        <v>11.613999999999999</v>
      </c>
      <c r="AS33" s="42">
        <v>12.551</v>
      </c>
      <c r="AT33" s="42">
        <v>13.482999999999999</v>
      </c>
      <c r="AU33" s="42">
        <v>14.41</v>
      </c>
      <c r="AV33" s="42">
        <v>15.331999999999999</v>
      </c>
      <c r="AW33" s="42">
        <v>16.25</v>
      </c>
      <c r="AX33" s="42">
        <v>17.163</v>
      </c>
      <c r="AY33" s="42">
        <v>18.071000000000002</v>
      </c>
      <c r="AZ33" s="42">
        <v>18.975000000000001</v>
      </c>
      <c r="BA33" s="42">
        <v>19.874000000000002</v>
      </c>
      <c r="BB33" s="42">
        <v>20.768000000000001</v>
      </c>
      <c r="BC33" s="42">
        <v>21.658000000000001</v>
      </c>
      <c r="BD33" s="42">
        <v>22.543000000000003</v>
      </c>
      <c r="BE33" s="42">
        <v>23.423999999999999</v>
      </c>
      <c r="BF33" s="42">
        <v>24.3</v>
      </c>
      <c r="BG33" s="42">
        <v>25.172000000000001</v>
      </c>
      <c r="BH33" s="42">
        <v>26.039000000000001</v>
      </c>
      <c r="BI33" s="42">
        <v>26.901</v>
      </c>
      <c r="BJ33" s="42">
        <v>27.759</v>
      </c>
      <c r="BK33" s="42">
        <v>28.612000000000002</v>
      </c>
      <c r="BL33" s="42">
        <v>29.461000000000002</v>
      </c>
      <c r="BM33" s="42">
        <v>30.305</v>
      </c>
      <c r="BN33" s="42">
        <v>31.145</v>
      </c>
      <c r="BO33" s="42">
        <v>31.981000000000002</v>
      </c>
      <c r="BP33" s="42">
        <v>32.811999999999998</v>
      </c>
      <c r="BQ33" s="42">
        <v>33.638999999999996</v>
      </c>
      <c r="BR33" s="42">
        <v>34.460999999999999</v>
      </c>
      <c r="BS33" s="42">
        <v>35.278999999999996</v>
      </c>
      <c r="BT33" s="42">
        <v>36.091999999999999</v>
      </c>
      <c r="BU33" s="42">
        <v>36.900999999999996</v>
      </c>
      <c r="BV33" s="42">
        <v>37.705999999999996</v>
      </c>
      <c r="BW33" s="42">
        <v>38.506</v>
      </c>
      <c r="BX33" s="42">
        <v>39.300999999999995</v>
      </c>
      <c r="BY33" s="42">
        <v>40.091999999999999</v>
      </c>
      <c r="BZ33" s="42">
        <v>40.878</v>
      </c>
      <c r="CA33" s="42">
        <v>41.658999999999999</v>
      </c>
      <c r="CB33" s="42">
        <v>42.436</v>
      </c>
      <c r="CC33" s="42">
        <v>43.207999999999998</v>
      </c>
      <c r="CD33" s="42">
        <v>43.974999999999994</v>
      </c>
      <c r="CE33" s="42">
        <v>44.736999999999995</v>
      </c>
      <c r="CF33" s="42">
        <v>45.494</v>
      </c>
      <c r="CG33" s="42">
        <v>46.244999999999997</v>
      </c>
      <c r="CH33" s="42">
        <v>46.989999999999995</v>
      </c>
      <c r="CI33" s="42">
        <v>47.726999999999997</v>
      </c>
      <c r="CJ33" s="42">
        <v>48.455999999999996</v>
      </c>
      <c r="CK33" s="42">
        <v>49.173999999999999</v>
      </c>
      <c r="CL33" s="42">
        <v>49.881999999999998</v>
      </c>
      <c r="CM33" s="42">
        <v>50.577999999999996</v>
      </c>
      <c r="CN33" s="42" t="s">
        <v>410</v>
      </c>
      <c r="CO33" s="42" t="s">
        <v>410</v>
      </c>
      <c r="CP33" s="42" t="s">
        <v>410</v>
      </c>
      <c r="CQ33" s="42" t="s">
        <v>410</v>
      </c>
      <c r="CR33" s="42" t="s">
        <v>410</v>
      </c>
      <c r="CS33" s="42" t="s">
        <v>410</v>
      </c>
      <c r="CT33" s="42" t="s">
        <v>410</v>
      </c>
      <c r="CU33" s="42" t="s">
        <v>410</v>
      </c>
      <c r="CV33" s="42" t="s">
        <v>410</v>
      </c>
      <c r="CW33" s="42" t="s">
        <v>410</v>
      </c>
      <c r="CX33" s="42" t="s">
        <v>410</v>
      </c>
      <c r="CY33" s="42" t="s">
        <v>410</v>
      </c>
      <c r="CZ33" s="42" t="s">
        <v>410</v>
      </c>
      <c r="DA33" s="42" t="s">
        <v>410</v>
      </c>
    </row>
    <row r="34" spans="1:105"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5.8950000000000005</v>
      </c>
      <c r="AN34" s="42">
        <v>6.86</v>
      </c>
      <c r="AO34" s="42">
        <v>7.82</v>
      </c>
      <c r="AP34" s="42">
        <v>8.7759999999999998</v>
      </c>
      <c r="AQ34" s="42">
        <v>9.7270000000000003</v>
      </c>
      <c r="AR34" s="42">
        <v>10.673</v>
      </c>
      <c r="AS34" s="42">
        <v>11.613999999999999</v>
      </c>
      <c r="AT34" s="42">
        <v>12.549999999999999</v>
      </c>
      <c r="AU34" s="42">
        <v>13.481999999999999</v>
      </c>
      <c r="AV34" s="42">
        <v>14.408999999999999</v>
      </c>
      <c r="AW34" s="42">
        <v>15.331</v>
      </c>
      <c r="AX34" s="42">
        <v>16.249000000000002</v>
      </c>
      <c r="AY34" s="42">
        <v>17.162000000000003</v>
      </c>
      <c r="AZ34" s="42">
        <v>18.07</v>
      </c>
      <c r="BA34" s="42">
        <v>18.973000000000003</v>
      </c>
      <c r="BB34" s="42">
        <v>19.872</v>
      </c>
      <c r="BC34" s="42">
        <v>20.766000000000002</v>
      </c>
      <c r="BD34" s="42">
        <v>21.656000000000002</v>
      </c>
      <c r="BE34" s="42">
        <v>22.541</v>
      </c>
      <c r="BF34" s="42">
        <v>23.421000000000003</v>
      </c>
      <c r="BG34" s="42">
        <v>24.297000000000001</v>
      </c>
      <c r="BH34" s="42">
        <v>25.168000000000003</v>
      </c>
      <c r="BI34" s="42">
        <v>26.035</v>
      </c>
      <c r="BJ34" s="42">
        <v>26.897000000000002</v>
      </c>
      <c r="BK34" s="42">
        <v>27.755000000000003</v>
      </c>
      <c r="BL34" s="42">
        <v>28.608000000000001</v>
      </c>
      <c r="BM34" s="42">
        <v>29.457000000000001</v>
      </c>
      <c r="BN34" s="42">
        <v>30.301000000000002</v>
      </c>
      <c r="BO34" s="42">
        <v>31.141000000000002</v>
      </c>
      <c r="BP34" s="42">
        <v>31.976000000000003</v>
      </c>
      <c r="BQ34" s="42">
        <v>32.806999999999995</v>
      </c>
      <c r="BR34" s="42">
        <v>33.632999999999996</v>
      </c>
      <c r="BS34" s="42">
        <v>34.454999999999998</v>
      </c>
      <c r="BT34" s="42">
        <v>35.271999999999998</v>
      </c>
      <c r="BU34" s="42">
        <v>36.085000000000001</v>
      </c>
      <c r="BV34" s="42">
        <v>36.893000000000001</v>
      </c>
      <c r="BW34" s="42">
        <v>37.696999999999996</v>
      </c>
      <c r="BX34" s="42">
        <v>38.495999999999995</v>
      </c>
      <c r="BY34" s="42">
        <v>39.290999999999997</v>
      </c>
      <c r="BZ34" s="42">
        <v>40.080999999999996</v>
      </c>
      <c r="CA34" s="42">
        <v>40.866</v>
      </c>
      <c r="CB34" s="42">
        <v>41.646000000000001</v>
      </c>
      <c r="CC34" s="42">
        <v>42.420999999999999</v>
      </c>
      <c r="CD34" s="42">
        <v>43.190999999999995</v>
      </c>
      <c r="CE34" s="42">
        <v>43.957000000000001</v>
      </c>
      <c r="CF34" s="42">
        <v>44.716999999999999</v>
      </c>
      <c r="CG34" s="42">
        <v>45.470999999999997</v>
      </c>
      <c r="CH34" s="42">
        <v>46.219000000000001</v>
      </c>
      <c r="CI34" s="42">
        <v>46.958999999999996</v>
      </c>
      <c r="CJ34" s="42">
        <v>47.690999999999995</v>
      </c>
      <c r="CK34" s="42">
        <v>48.411999999999999</v>
      </c>
      <c r="CL34" s="42">
        <v>49.122999999999998</v>
      </c>
      <c r="CM34" s="42">
        <v>49.821999999999996</v>
      </c>
      <c r="CN34" s="42" t="s">
        <v>410</v>
      </c>
      <c r="CO34" s="42" t="s">
        <v>410</v>
      </c>
      <c r="CP34" s="42" t="s">
        <v>410</v>
      </c>
      <c r="CQ34" s="42" t="s">
        <v>410</v>
      </c>
      <c r="CR34" s="42" t="s">
        <v>410</v>
      </c>
      <c r="CS34" s="42" t="s">
        <v>410</v>
      </c>
      <c r="CT34" s="42" t="s">
        <v>410</v>
      </c>
      <c r="CU34" s="42" t="s">
        <v>410</v>
      </c>
      <c r="CV34" s="42" t="s">
        <v>410</v>
      </c>
      <c r="CW34" s="42" t="s">
        <v>410</v>
      </c>
      <c r="CX34" s="42" t="s">
        <v>410</v>
      </c>
      <c r="CY34" s="42" t="s">
        <v>410</v>
      </c>
      <c r="CZ34" s="42" t="s">
        <v>410</v>
      </c>
      <c r="DA34" s="42" t="s">
        <v>410</v>
      </c>
    </row>
    <row r="35" spans="1:105"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5.8950000000000005</v>
      </c>
      <c r="AO35" s="42">
        <v>6.86</v>
      </c>
      <c r="AP35" s="42">
        <v>7.82</v>
      </c>
      <c r="AQ35" s="42">
        <v>8.7759999999999998</v>
      </c>
      <c r="AR35" s="42">
        <v>9.7270000000000003</v>
      </c>
      <c r="AS35" s="42">
        <v>10.673</v>
      </c>
      <c r="AT35" s="42">
        <v>11.613999999999999</v>
      </c>
      <c r="AU35" s="42">
        <v>12.549999999999999</v>
      </c>
      <c r="AV35" s="42">
        <v>13.481999999999999</v>
      </c>
      <c r="AW35" s="42">
        <v>14.408999999999999</v>
      </c>
      <c r="AX35" s="42">
        <v>15.331</v>
      </c>
      <c r="AY35" s="42">
        <v>16.248000000000001</v>
      </c>
      <c r="AZ35" s="42">
        <v>17.161000000000001</v>
      </c>
      <c r="BA35" s="42">
        <v>18.069000000000003</v>
      </c>
      <c r="BB35" s="42">
        <v>18.972000000000001</v>
      </c>
      <c r="BC35" s="42">
        <v>19.871000000000002</v>
      </c>
      <c r="BD35" s="42">
        <v>20.765000000000001</v>
      </c>
      <c r="BE35" s="42">
        <v>21.654</v>
      </c>
      <c r="BF35" s="42">
        <v>22.539000000000001</v>
      </c>
      <c r="BG35" s="42">
        <v>23.419</v>
      </c>
      <c r="BH35" s="42">
        <v>24.295000000000002</v>
      </c>
      <c r="BI35" s="42">
        <v>25.166</v>
      </c>
      <c r="BJ35" s="42">
        <v>26.032</v>
      </c>
      <c r="BK35" s="42">
        <v>26.894000000000002</v>
      </c>
      <c r="BL35" s="42">
        <v>27.751000000000001</v>
      </c>
      <c r="BM35" s="42">
        <v>28.604000000000003</v>
      </c>
      <c r="BN35" s="42">
        <v>29.452000000000002</v>
      </c>
      <c r="BO35" s="42">
        <v>30.296000000000003</v>
      </c>
      <c r="BP35" s="42">
        <v>31.135000000000002</v>
      </c>
      <c r="BQ35" s="42">
        <v>31.970000000000002</v>
      </c>
      <c r="BR35" s="42">
        <v>32.799999999999997</v>
      </c>
      <c r="BS35" s="42">
        <v>33.625999999999998</v>
      </c>
      <c r="BT35" s="42">
        <v>34.446999999999996</v>
      </c>
      <c r="BU35" s="42">
        <v>35.263999999999996</v>
      </c>
      <c r="BV35" s="42">
        <v>36.076000000000001</v>
      </c>
      <c r="BW35" s="42">
        <v>36.884</v>
      </c>
      <c r="BX35" s="42">
        <v>37.686999999999998</v>
      </c>
      <c r="BY35" s="42">
        <v>38.484999999999999</v>
      </c>
      <c r="BZ35" s="42">
        <v>39.278999999999996</v>
      </c>
      <c r="CA35" s="42">
        <v>40.067999999999998</v>
      </c>
      <c r="CB35" s="42">
        <v>40.851999999999997</v>
      </c>
      <c r="CC35" s="42">
        <v>41.631</v>
      </c>
      <c r="CD35" s="42">
        <v>42.405000000000001</v>
      </c>
      <c r="CE35" s="42">
        <v>43.173999999999999</v>
      </c>
      <c r="CF35" s="42">
        <v>43.937999999999995</v>
      </c>
      <c r="CG35" s="42">
        <v>44.695999999999998</v>
      </c>
      <c r="CH35" s="42">
        <v>45.446999999999996</v>
      </c>
      <c r="CI35" s="42">
        <v>46.190999999999995</v>
      </c>
      <c r="CJ35" s="42">
        <v>46.925999999999995</v>
      </c>
      <c r="CK35" s="42">
        <v>47.650999999999996</v>
      </c>
      <c r="CL35" s="42">
        <v>48.364999999999995</v>
      </c>
      <c r="CM35" s="42">
        <v>49.065999999999995</v>
      </c>
      <c r="CN35" s="42" t="s">
        <v>410</v>
      </c>
      <c r="CO35" s="42" t="s">
        <v>410</v>
      </c>
      <c r="CP35" s="42" t="s">
        <v>410</v>
      </c>
      <c r="CQ35" s="42" t="s">
        <v>410</v>
      </c>
      <c r="CR35" s="42" t="s">
        <v>410</v>
      </c>
      <c r="CS35" s="42" t="s">
        <v>410</v>
      </c>
      <c r="CT35" s="42" t="s">
        <v>410</v>
      </c>
      <c r="CU35" s="42" t="s">
        <v>410</v>
      </c>
      <c r="CV35" s="42" t="s">
        <v>410</v>
      </c>
      <c r="CW35" s="42" t="s">
        <v>410</v>
      </c>
      <c r="CX35" s="42" t="s">
        <v>410</v>
      </c>
      <c r="CY35" s="42" t="s">
        <v>410</v>
      </c>
      <c r="CZ35" s="42" t="s">
        <v>410</v>
      </c>
      <c r="DA35" s="42" t="s">
        <v>410</v>
      </c>
    </row>
    <row r="36" spans="1:105"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v>
      </c>
      <c r="AQ36" s="42">
        <v>7.82</v>
      </c>
      <c r="AR36" s="42">
        <v>8.7749999999999986</v>
      </c>
      <c r="AS36" s="42">
        <v>9.7259999999999991</v>
      </c>
      <c r="AT36" s="42">
        <v>10.671999999999999</v>
      </c>
      <c r="AU36" s="42">
        <v>11.613</v>
      </c>
      <c r="AV36" s="42">
        <v>12.548999999999999</v>
      </c>
      <c r="AW36" s="42">
        <v>13.479999999999999</v>
      </c>
      <c r="AX36" s="42">
        <v>14.407</v>
      </c>
      <c r="AY36" s="42">
        <v>15.328999999999999</v>
      </c>
      <c r="AZ36" s="42">
        <v>16.246000000000002</v>
      </c>
      <c r="BA36" s="42">
        <v>17.158000000000001</v>
      </c>
      <c r="BB36" s="42">
        <v>18.066000000000003</v>
      </c>
      <c r="BC36" s="42">
        <v>18.969000000000001</v>
      </c>
      <c r="BD36" s="42">
        <v>19.867000000000001</v>
      </c>
      <c r="BE36" s="42">
        <v>20.761000000000003</v>
      </c>
      <c r="BF36" s="42">
        <v>21.650000000000002</v>
      </c>
      <c r="BG36" s="42">
        <v>22.535</v>
      </c>
      <c r="BH36" s="42">
        <v>23.415000000000003</v>
      </c>
      <c r="BI36" s="42">
        <v>24.290000000000003</v>
      </c>
      <c r="BJ36" s="42">
        <v>25.161000000000001</v>
      </c>
      <c r="BK36" s="42">
        <v>26.027000000000001</v>
      </c>
      <c r="BL36" s="42">
        <v>26.888000000000002</v>
      </c>
      <c r="BM36" s="42">
        <v>27.745000000000001</v>
      </c>
      <c r="BN36" s="42">
        <v>28.597000000000001</v>
      </c>
      <c r="BO36" s="42">
        <v>29.445</v>
      </c>
      <c r="BP36" s="42">
        <v>30.288</v>
      </c>
      <c r="BQ36" s="42">
        <v>31.127000000000002</v>
      </c>
      <c r="BR36" s="42">
        <v>31.961000000000002</v>
      </c>
      <c r="BS36" s="42">
        <v>32.790999999999997</v>
      </c>
      <c r="BT36" s="42">
        <v>33.616</v>
      </c>
      <c r="BU36" s="42">
        <v>34.436999999999998</v>
      </c>
      <c r="BV36" s="42">
        <v>35.253</v>
      </c>
      <c r="BW36" s="42">
        <v>36.064999999999998</v>
      </c>
      <c r="BX36" s="42">
        <v>36.872</v>
      </c>
      <c r="BY36" s="42">
        <v>37.673999999999999</v>
      </c>
      <c r="BZ36" s="42">
        <v>38.470999999999997</v>
      </c>
      <c r="CA36" s="42">
        <v>39.263999999999996</v>
      </c>
      <c r="CB36" s="42">
        <v>40.052</v>
      </c>
      <c r="CC36" s="42">
        <v>40.835000000000001</v>
      </c>
      <c r="CD36" s="42">
        <v>41.611999999999995</v>
      </c>
      <c r="CE36" s="42">
        <v>42.384999999999998</v>
      </c>
      <c r="CF36" s="42">
        <v>43.152000000000001</v>
      </c>
      <c r="CG36" s="42">
        <v>43.912999999999997</v>
      </c>
      <c r="CH36" s="42">
        <v>44.667999999999999</v>
      </c>
      <c r="CI36" s="42">
        <v>45.414999999999999</v>
      </c>
      <c r="CJ36" s="42">
        <v>46.152999999999999</v>
      </c>
      <c r="CK36" s="42">
        <v>46.881</v>
      </c>
      <c r="CL36" s="42">
        <v>47.597999999999999</v>
      </c>
      <c r="CM36" s="42">
        <v>48.302</v>
      </c>
      <c r="CN36" s="42" t="s">
        <v>410</v>
      </c>
      <c r="CO36" s="42" t="s">
        <v>410</v>
      </c>
      <c r="CP36" s="42" t="s">
        <v>410</v>
      </c>
      <c r="CQ36" s="42" t="s">
        <v>410</v>
      </c>
      <c r="CR36" s="42" t="s">
        <v>410</v>
      </c>
      <c r="CS36" s="42" t="s">
        <v>410</v>
      </c>
      <c r="CT36" s="42" t="s">
        <v>410</v>
      </c>
      <c r="CU36" s="42" t="s">
        <v>410</v>
      </c>
      <c r="CV36" s="42" t="s">
        <v>410</v>
      </c>
      <c r="CW36" s="42" t="s">
        <v>410</v>
      </c>
      <c r="CX36" s="42" t="s">
        <v>410</v>
      </c>
      <c r="CY36" s="42" t="s">
        <v>410</v>
      </c>
      <c r="CZ36" s="42" t="s">
        <v>410</v>
      </c>
      <c r="DA36" s="42" t="s">
        <v>410</v>
      </c>
    </row>
    <row r="37" spans="1:105"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v>
      </c>
      <c r="AR37" s="42">
        <v>7.82</v>
      </c>
      <c r="AS37" s="42">
        <v>8.7749999999999986</v>
      </c>
      <c r="AT37" s="42">
        <v>9.7249999999999996</v>
      </c>
      <c r="AU37" s="42">
        <v>10.670999999999999</v>
      </c>
      <c r="AV37" s="42">
        <v>11.612</v>
      </c>
      <c r="AW37" s="42">
        <v>12.548</v>
      </c>
      <c r="AX37" s="42">
        <v>13.478999999999999</v>
      </c>
      <c r="AY37" s="42">
        <v>14.404999999999999</v>
      </c>
      <c r="AZ37" s="42">
        <v>15.327</v>
      </c>
      <c r="BA37" s="42">
        <v>16.244</v>
      </c>
      <c r="BB37" s="42">
        <v>17.156000000000002</v>
      </c>
      <c r="BC37" s="42">
        <v>18.064</v>
      </c>
      <c r="BD37" s="42">
        <v>18.967000000000002</v>
      </c>
      <c r="BE37" s="42">
        <v>19.865000000000002</v>
      </c>
      <c r="BF37" s="42">
        <v>20.758000000000003</v>
      </c>
      <c r="BG37" s="42">
        <v>21.647000000000002</v>
      </c>
      <c r="BH37" s="42">
        <v>22.531000000000002</v>
      </c>
      <c r="BI37" s="42">
        <v>23.411000000000001</v>
      </c>
      <c r="BJ37" s="42">
        <v>24.286000000000001</v>
      </c>
      <c r="BK37" s="42">
        <v>25.156000000000002</v>
      </c>
      <c r="BL37" s="42">
        <v>26.022000000000002</v>
      </c>
      <c r="BM37" s="42">
        <v>26.883000000000003</v>
      </c>
      <c r="BN37" s="42">
        <v>27.739000000000001</v>
      </c>
      <c r="BO37" s="42">
        <v>28.591000000000001</v>
      </c>
      <c r="BP37" s="42">
        <v>29.438000000000002</v>
      </c>
      <c r="BQ37" s="42">
        <v>30.281000000000002</v>
      </c>
      <c r="BR37" s="42">
        <v>31.119</v>
      </c>
      <c r="BS37" s="42">
        <v>31.953000000000003</v>
      </c>
      <c r="BT37" s="42">
        <v>32.781999999999996</v>
      </c>
      <c r="BU37" s="42">
        <v>33.606999999999999</v>
      </c>
      <c r="BV37" s="42">
        <v>34.427</v>
      </c>
      <c r="BW37" s="42">
        <v>35.242999999999995</v>
      </c>
      <c r="BX37" s="42">
        <v>36.053999999999995</v>
      </c>
      <c r="BY37" s="42">
        <v>36.86</v>
      </c>
      <c r="BZ37" s="42">
        <v>37.660999999999994</v>
      </c>
      <c r="CA37" s="42">
        <v>38.457000000000001</v>
      </c>
      <c r="CB37" s="42">
        <v>39.247999999999998</v>
      </c>
      <c r="CC37" s="42">
        <v>40.033999999999999</v>
      </c>
      <c r="CD37" s="42">
        <v>40.814999999999998</v>
      </c>
      <c r="CE37" s="42">
        <v>41.591000000000001</v>
      </c>
      <c r="CF37" s="42">
        <v>42.361999999999995</v>
      </c>
      <c r="CG37" s="42">
        <v>43.126999999999995</v>
      </c>
      <c r="CH37" s="42">
        <v>43.884999999999998</v>
      </c>
      <c r="CI37" s="42">
        <v>44.634999999999998</v>
      </c>
      <c r="CJ37" s="42">
        <v>45.375999999999998</v>
      </c>
      <c r="CK37" s="42">
        <v>46.106999999999999</v>
      </c>
      <c r="CL37" s="42">
        <v>46.826999999999998</v>
      </c>
      <c r="CM37" s="42">
        <v>47.533999999999999</v>
      </c>
      <c r="CN37" s="42" t="s">
        <v>410</v>
      </c>
      <c r="CO37" s="42" t="s">
        <v>410</v>
      </c>
      <c r="CP37" s="42" t="s">
        <v>410</v>
      </c>
      <c r="CQ37" s="42" t="s">
        <v>410</v>
      </c>
      <c r="CR37" s="42" t="s">
        <v>410</v>
      </c>
      <c r="CS37" s="42" t="s">
        <v>410</v>
      </c>
      <c r="CT37" s="42" t="s">
        <v>410</v>
      </c>
      <c r="CU37" s="42" t="s">
        <v>410</v>
      </c>
      <c r="CV37" s="42" t="s">
        <v>410</v>
      </c>
      <c r="CW37" s="42" t="s">
        <v>410</v>
      </c>
      <c r="CX37" s="42" t="s">
        <v>410</v>
      </c>
      <c r="CY37" s="42" t="s">
        <v>410</v>
      </c>
      <c r="CZ37" s="42" t="s">
        <v>410</v>
      </c>
      <c r="DA37" s="42" t="s">
        <v>410</v>
      </c>
    </row>
    <row r="38" spans="1:105"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v>
      </c>
      <c r="AT38" s="42">
        <v>8.7749999999999986</v>
      </c>
      <c r="AU38" s="42">
        <v>9.7249999999999996</v>
      </c>
      <c r="AV38" s="42">
        <v>10.670999999999999</v>
      </c>
      <c r="AW38" s="42">
        <v>11.612</v>
      </c>
      <c r="AX38" s="42">
        <v>12.548</v>
      </c>
      <c r="AY38" s="42">
        <v>13.478999999999999</v>
      </c>
      <c r="AZ38" s="42">
        <v>14.404999999999999</v>
      </c>
      <c r="BA38" s="42">
        <v>15.325999999999999</v>
      </c>
      <c r="BB38" s="42">
        <v>16.243000000000002</v>
      </c>
      <c r="BC38" s="42">
        <v>17.155000000000001</v>
      </c>
      <c r="BD38" s="42">
        <v>18.062000000000001</v>
      </c>
      <c r="BE38" s="42">
        <v>18.965</v>
      </c>
      <c r="BF38" s="42">
        <v>19.863</v>
      </c>
      <c r="BG38" s="42">
        <v>20.756</v>
      </c>
      <c r="BH38" s="42">
        <v>21.645</v>
      </c>
      <c r="BI38" s="42">
        <v>22.529</v>
      </c>
      <c r="BJ38" s="42">
        <v>23.408000000000001</v>
      </c>
      <c r="BK38" s="42">
        <v>24.282</v>
      </c>
      <c r="BL38" s="42">
        <v>25.152000000000001</v>
      </c>
      <c r="BM38" s="42">
        <v>26.016999999999999</v>
      </c>
      <c r="BN38" s="42">
        <v>26.878</v>
      </c>
      <c r="BO38" s="42">
        <v>27.734000000000002</v>
      </c>
      <c r="BP38" s="42">
        <v>28.586000000000002</v>
      </c>
      <c r="BQ38" s="42">
        <v>29.433</v>
      </c>
      <c r="BR38" s="42">
        <v>30.275000000000002</v>
      </c>
      <c r="BS38" s="42">
        <v>31.113</v>
      </c>
      <c r="BT38" s="42">
        <v>31.946000000000002</v>
      </c>
      <c r="BU38" s="42">
        <v>32.774999999999999</v>
      </c>
      <c r="BV38" s="42">
        <v>33.598999999999997</v>
      </c>
      <c r="BW38" s="42">
        <v>34.417999999999999</v>
      </c>
      <c r="BX38" s="42">
        <v>35.232999999999997</v>
      </c>
      <c r="BY38" s="42">
        <v>36.042999999999999</v>
      </c>
      <c r="BZ38" s="42">
        <v>36.847999999999999</v>
      </c>
      <c r="CA38" s="42">
        <v>37.647999999999996</v>
      </c>
      <c r="CB38" s="42">
        <v>38.442999999999998</v>
      </c>
      <c r="CC38" s="42">
        <v>39.232999999999997</v>
      </c>
      <c r="CD38" s="42">
        <v>40.018000000000001</v>
      </c>
      <c r="CE38" s="42">
        <v>40.797999999999995</v>
      </c>
      <c r="CF38" s="42">
        <v>41.571999999999996</v>
      </c>
      <c r="CG38" s="42">
        <v>42.339999999999996</v>
      </c>
      <c r="CH38" s="42">
        <v>43.100999999999999</v>
      </c>
      <c r="CI38" s="42">
        <v>43.853999999999999</v>
      </c>
      <c r="CJ38" s="42">
        <v>44.598999999999997</v>
      </c>
      <c r="CK38" s="42">
        <v>45.332999999999998</v>
      </c>
      <c r="CL38" s="42">
        <v>46.055999999999997</v>
      </c>
      <c r="CM38" s="42">
        <v>46.765999999999998</v>
      </c>
      <c r="CN38" s="42" t="s">
        <v>410</v>
      </c>
      <c r="CO38" s="42" t="s">
        <v>410</v>
      </c>
      <c r="CP38" s="42" t="s">
        <v>410</v>
      </c>
      <c r="CQ38" s="42" t="s">
        <v>410</v>
      </c>
      <c r="CR38" s="42" t="s">
        <v>410</v>
      </c>
      <c r="CS38" s="42" t="s">
        <v>410</v>
      </c>
      <c r="CT38" s="42" t="s">
        <v>410</v>
      </c>
      <c r="CU38" s="42" t="s">
        <v>410</v>
      </c>
      <c r="CV38" s="42" t="s">
        <v>410</v>
      </c>
      <c r="CW38" s="42" t="s">
        <v>410</v>
      </c>
      <c r="CX38" s="42" t="s">
        <v>410</v>
      </c>
      <c r="CY38" s="42" t="s">
        <v>410</v>
      </c>
      <c r="CZ38" s="42" t="s">
        <v>410</v>
      </c>
      <c r="DA38" s="42" t="s">
        <v>410</v>
      </c>
    </row>
    <row r="39" spans="1:105"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v>
      </c>
      <c r="AU39" s="42">
        <v>8.7749999999999986</v>
      </c>
      <c r="AV39" s="42">
        <v>9.7249999999999996</v>
      </c>
      <c r="AW39" s="42">
        <v>10.67</v>
      </c>
      <c r="AX39" s="42">
        <v>11.610999999999999</v>
      </c>
      <c r="AY39" s="42">
        <v>12.546999999999999</v>
      </c>
      <c r="AZ39" s="42">
        <v>13.478</v>
      </c>
      <c r="BA39" s="42">
        <v>14.404</v>
      </c>
      <c r="BB39" s="42">
        <v>15.324999999999999</v>
      </c>
      <c r="BC39" s="42">
        <v>16.242000000000001</v>
      </c>
      <c r="BD39" s="42">
        <v>17.154</v>
      </c>
      <c r="BE39" s="42">
        <v>18.061</v>
      </c>
      <c r="BF39" s="42">
        <v>18.963000000000001</v>
      </c>
      <c r="BG39" s="42">
        <v>19.861000000000001</v>
      </c>
      <c r="BH39" s="42">
        <v>20.754000000000001</v>
      </c>
      <c r="BI39" s="42">
        <v>21.641999999999999</v>
      </c>
      <c r="BJ39" s="42">
        <v>22.525000000000002</v>
      </c>
      <c r="BK39" s="42">
        <v>23.404</v>
      </c>
      <c r="BL39" s="42">
        <v>24.278000000000002</v>
      </c>
      <c r="BM39" s="42">
        <v>25.147000000000002</v>
      </c>
      <c r="BN39" s="42">
        <v>26.012</v>
      </c>
      <c r="BO39" s="42">
        <v>26.872</v>
      </c>
      <c r="BP39" s="42">
        <v>27.728000000000002</v>
      </c>
      <c r="BQ39" s="42">
        <v>28.579000000000001</v>
      </c>
      <c r="BR39" s="42">
        <v>29.425000000000001</v>
      </c>
      <c r="BS39" s="42">
        <v>30.266999999999999</v>
      </c>
      <c r="BT39" s="42">
        <v>31.104000000000003</v>
      </c>
      <c r="BU39" s="42">
        <v>31.937000000000001</v>
      </c>
      <c r="BV39" s="42">
        <v>32.765000000000001</v>
      </c>
      <c r="BW39" s="42">
        <v>33.588000000000001</v>
      </c>
      <c r="BX39" s="42">
        <v>34.406999999999996</v>
      </c>
      <c r="BY39" s="42">
        <v>35.220999999999997</v>
      </c>
      <c r="BZ39" s="42">
        <v>36.03</v>
      </c>
      <c r="CA39" s="42">
        <v>36.833999999999996</v>
      </c>
      <c r="CB39" s="42">
        <v>37.632999999999996</v>
      </c>
      <c r="CC39" s="42">
        <v>38.427</v>
      </c>
      <c r="CD39" s="42">
        <v>39.214999999999996</v>
      </c>
      <c r="CE39" s="42">
        <v>39.997999999999998</v>
      </c>
      <c r="CF39" s="42">
        <v>40.775999999999996</v>
      </c>
      <c r="CG39" s="42">
        <v>41.547999999999995</v>
      </c>
      <c r="CH39" s="42">
        <v>42.312999999999995</v>
      </c>
      <c r="CI39" s="42">
        <v>43.07</v>
      </c>
      <c r="CJ39" s="42">
        <v>43.817999999999998</v>
      </c>
      <c r="CK39" s="42">
        <v>44.555</v>
      </c>
      <c r="CL39" s="42">
        <v>45.280999999999999</v>
      </c>
      <c r="CM39" s="42">
        <v>45.994</v>
      </c>
      <c r="CN39" s="42" t="s">
        <v>410</v>
      </c>
      <c r="CO39" s="42" t="s">
        <v>410</v>
      </c>
      <c r="CP39" s="42" t="s">
        <v>410</v>
      </c>
      <c r="CQ39" s="42" t="s">
        <v>410</v>
      </c>
      <c r="CR39" s="42" t="s">
        <v>410</v>
      </c>
      <c r="CS39" s="42" t="s">
        <v>410</v>
      </c>
      <c r="CT39" s="42" t="s">
        <v>410</v>
      </c>
      <c r="CU39" s="42" t="s">
        <v>410</v>
      </c>
      <c r="CV39" s="42" t="s">
        <v>410</v>
      </c>
      <c r="CW39" s="42" t="s">
        <v>410</v>
      </c>
      <c r="CX39" s="42" t="s">
        <v>410</v>
      </c>
      <c r="CY39" s="42" t="s">
        <v>410</v>
      </c>
      <c r="CZ39" s="42" t="s">
        <v>410</v>
      </c>
      <c r="DA39" s="42" t="s">
        <v>410</v>
      </c>
    </row>
    <row r="40" spans="1:105"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0.99399999999999999</v>
      </c>
      <c r="AO40" s="42">
        <v>1.9829999999999999</v>
      </c>
      <c r="AP40" s="42">
        <v>2.9670000000000001</v>
      </c>
      <c r="AQ40" s="42">
        <v>3.9470000000000001</v>
      </c>
      <c r="AR40" s="42">
        <v>4.9220000000000006</v>
      </c>
      <c r="AS40" s="42">
        <v>5.8920000000000003</v>
      </c>
      <c r="AT40" s="42">
        <v>6.8570000000000002</v>
      </c>
      <c r="AU40" s="42">
        <v>7.8170000000000002</v>
      </c>
      <c r="AV40" s="42">
        <v>8.7720000000000002</v>
      </c>
      <c r="AW40" s="42">
        <v>9.7219999999999995</v>
      </c>
      <c r="AX40" s="42">
        <v>10.667</v>
      </c>
      <c r="AY40" s="42">
        <v>11.606999999999999</v>
      </c>
      <c r="AZ40" s="42">
        <v>12.542</v>
      </c>
      <c r="BA40" s="42">
        <v>13.472999999999999</v>
      </c>
      <c r="BB40" s="42">
        <v>14.398999999999999</v>
      </c>
      <c r="BC40" s="42">
        <v>15.32</v>
      </c>
      <c r="BD40" s="42">
        <v>16.236000000000001</v>
      </c>
      <c r="BE40" s="42">
        <v>17.148</v>
      </c>
      <c r="BF40" s="42">
        <v>18.055</v>
      </c>
      <c r="BG40" s="42">
        <v>18.957000000000001</v>
      </c>
      <c r="BH40" s="42">
        <v>19.854000000000003</v>
      </c>
      <c r="BI40" s="42">
        <v>20.747</v>
      </c>
      <c r="BJ40" s="42">
        <v>21.635000000000002</v>
      </c>
      <c r="BK40" s="42">
        <v>22.518000000000001</v>
      </c>
      <c r="BL40" s="42">
        <v>23.396000000000001</v>
      </c>
      <c r="BM40" s="42">
        <v>24.27</v>
      </c>
      <c r="BN40" s="42">
        <v>25.139000000000003</v>
      </c>
      <c r="BO40" s="42">
        <v>26.003</v>
      </c>
      <c r="BP40" s="42">
        <v>26.863</v>
      </c>
      <c r="BQ40" s="42">
        <v>27.718</v>
      </c>
      <c r="BR40" s="42">
        <v>28.569000000000003</v>
      </c>
      <c r="BS40" s="42">
        <v>29.415000000000003</v>
      </c>
      <c r="BT40" s="42">
        <v>30.256</v>
      </c>
      <c r="BU40" s="42">
        <v>31.093</v>
      </c>
      <c r="BV40" s="42">
        <v>31.925000000000001</v>
      </c>
      <c r="BW40" s="42">
        <v>32.751999999999995</v>
      </c>
      <c r="BX40" s="42">
        <v>33.573999999999998</v>
      </c>
      <c r="BY40" s="42">
        <v>34.391999999999996</v>
      </c>
      <c r="BZ40" s="42">
        <v>35.204999999999998</v>
      </c>
      <c r="CA40" s="42">
        <v>36.012999999999998</v>
      </c>
      <c r="CB40" s="42">
        <v>36.814999999999998</v>
      </c>
      <c r="CC40" s="42">
        <v>37.611999999999995</v>
      </c>
      <c r="CD40" s="42">
        <v>38.403999999999996</v>
      </c>
      <c r="CE40" s="42">
        <v>39.190999999999995</v>
      </c>
      <c r="CF40" s="42">
        <v>39.971999999999994</v>
      </c>
      <c r="CG40" s="42">
        <v>40.747</v>
      </c>
      <c r="CH40" s="42">
        <v>41.515000000000001</v>
      </c>
      <c r="CI40" s="42">
        <v>42.274999999999999</v>
      </c>
      <c r="CJ40" s="42">
        <v>43.025999999999996</v>
      </c>
      <c r="CK40" s="42">
        <v>43.765999999999998</v>
      </c>
      <c r="CL40" s="42">
        <v>44.494999999999997</v>
      </c>
      <c r="CM40" s="42">
        <v>45.210999999999999</v>
      </c>
      <c r="CN40" s="42" t="s">
        <v>410</v>
      </c>
      <c r="CO40" s="42" t="s">
        <v>410</v>
      </c>
      <c r="CP40" s="42" t="s">
        <v>410</v>
      </c>
      <c r="CQ40" s="42" t="s">
        <v>410</v>
      </c>
      <c r="CR40" s="42" t="s">
        <v>410</v>
      </c>
      <c r="CS40" s="42" t="s">
        <v>410</v>
      </c>
      <c r="CT40" s="42" t="s">
        <v>410</v>
      </c>
      <c r="CU40" s="42" t="s">
        <v>410</v>
      </c>
      <c r="CV40" s="42" t="s">
        <v>410</v>
      </c>
      <c r="CW40" s="42" t="s">
        <v>410</v>
      </c>
      <c r="CX40" s="42" t="s">
        <v>410</v>
      </c>
      <c r="CY40" s="42" t="s">
        <v>410</v>
      </c>
      <c r="CZ40" s="42" t="s">
        <v>410</v>
      </c>
      <c r="DA40" s="42" t="s">
        <v>410</v>
      </c>
    </row>
    <row r="41" spans="1:105"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0.99399999999999999</v>
      </c>
      <c r="AP41" s="42">
        <v>1.9829999999999999</v>
      </c>
      <c r="AQ41" s="42">
        <v>2.9670000000000001</v>
      </c>
      <c r="AR41" s="42">
        <v>3.9459999999999997</v>
      </c>
      <c r="AS41" s="42">
        <v>4.9210000000000003</v>
      </c>
      <c r="AT41" s="42">
        <v>5.891</v>
      </c>
      <c r="AU41" s="42">
        <v>6.8560000000000008</v>
      </c>
      <c r="AV41" s="42">
        <v>7.8160000000000007</v>
      </c>
      <c r="AW41" s="42">
        <v>8.770999999999999</v>
      </c>
      <c r="AX41" s="42">
        <v>9.7210000000000001</v>
      </c>
      <c r="AY41" s="42">
        <v>10.665999999999999</v>
      </c>
      <c r="AZ41" s="42">
        <v>11.606</v>
      </c>
      <c r="BA41" s="42">
        <v>12.540999999999999</v>
      </c>
      <c r="BB41" s="42">
        <v>13.471</v>
      </c>
      <c r="BC41" s="42">
        <v>14.397</v>
      </c>
      <c r="BD41" s="42">
        <v>15.318</v>
      </c>
      <c r="BE41" s="42">
        <v>16.234000000000002</v>
      </c>
      <c r="BF41" s="42">
        <v>17.145</v>
      </c>
      <c r="BG41" s="42">
        <v>18.051000000000002</v>
      </c>
      <c r="BH41" s="42">
        <v>18.953000000000003</v>
      </c>
      <c r="BI41" s="42">
        <v>19.850000000000001</v>
      </c>
      <c r="BJ41" s="42">
        <v>20.742000000000001</v>
      </c>
      <c r="BK41" s="42">
        <v>21.629000000000001</v>
      </c>
      <c r="BL41" s="42">
        <v>22.512</v>
      </c>
      <c r="BM41" s="42">
        <v>23.39</v>
      </c>
      <c r="BN41" s="42">
        <v>24.263000000000002</v>
      </c>
      <c r="BO41" s="42">
        <v>25.132000000000001</v>
      </c>
      <c r="BP41" s="42">
        <v>25.996000000000002</v>
      </c>
      <c r="BQ41" s="42">
        <v>26.855</v>
      </c>
      <c r="BR41" s="42">
        <v>27.71</v>
      </c>
      <c r="BS41" s="42">
        <v>28.560000000000002</v>
      </c>
      <c r="BT41" s="42">
        <v>29.405000000000001</v>
      </c>
      <c r="BU41" s="42">
        <v>30.246000000000002</v>
      </c>
      <c r="BV41" s="42">
        <v>31.082000000000001</v>
      </c>
      <c r="BW41" s="42">
        <v>31.913</v>
      </c>
      <c r="BX41" s="42">
        <v>32.738999999999997</v>
      </c>
      <c r="BY41" s="42">
        <v>33.559999999999995</v>
      </c>
      <c r="BZ41" s="42">
        <v>34.376999999999995</v>
      </c>
      <c r="CA41" s="42">
        <v>35.187999999999995</v>
      </c>
      <c r="CB41" s="42">
        <v>35.994</v>
      </c>
      <c r="CC41" s="42">
        <v>36.794999999999995</v>
      </c>
      <c r="CD41" s="42">
        <v>37.589999999999996</v>
      </c>
      <c r="CE41" s="42">
        <v>38.379999999999995</v>
      </c>
      <c r="CF41" s="42">
        <v>39.164999999999999</v>
      </c>
      <c r="CG41" s="42">
        <v>39.942999999999998</v>
      </c>
      <c r="CH41" s="42">
        <v>40.713999999999999</v>
      </c>
      <c r="CI41" s="42">
        <v>41.476999999999997</v>
      </c>
      <c r="CJ41" s="42">
        <v>42.230999999999995</v>
      </c>
      <c r="CK41" s="42">
        <v>42.973999999999997</v>
      </c>
      <c r="CL41" s="42">
        <v>43.705999999999996</v>
      </c>
      <c r="CM41" s="42">
        <v>44.424999999999997</v>
      </c>
      <c r="CN41" s="42" t="s">
        <v>410</v>
      </c>
      <c r="CO41" s="42" t="s">
        <v>410</v>
      </c>
      <c r="CP41" s="42" t="s">
        <v>410</v>
      </c>
      <c r="CQ41" s="42" t="s">
        <v>410</v>
      </c>
      <c r="CR41" s="42" t="s">
        <v>410</v>
      </c>
      <c r="CS41" s="42" t="s">
        <v>410</v>
      </c>
      <c r="CT41" s="42" t="s">
        <v>410</v>
      </c>
      <c r="CU41" s="42" t="s">
        <v>410</v>
      </c>
      <c r="CV41" s="42" t="s">
        <v>410</v>
      </c>
      <c r="CW41" s="42" t="s">
        <v>410</v>
      </c>
      <c r="CX41" s="42" t="s">
        <v>410</v>
      </c>
      <c r="CY41" s="42" t="s">
        <v>410</v>
      </c>
      <c r="CZ41" s="42" t="s">
        <v>410</v>
      </c>
      <c r="DA41" s="42" t="s">
        <v>410</v>
      </c>
    </row>
    <row r="42" spans="1:105"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0.99399999999999999</v>
      </c>
      <c r="AQ42" s="42">
        <v>1.9829999999999999</v>
      </c>
      <c r="AR42" s="42">
        <v>2.9670000000000001</v>
      </c>
      <c r="AS42" s="42">
        <v>3.9459999999999997</v>
      </c>
      <c r="AT42" s="42">
        <v>4.92</v>
      </c>
      <c r="AU42" s="42">
        <v>5.8890000000000002</v>
      </c>
      <c r="AV42" s="42">
        <v>6.8530000000000006</v>
      </c>
      <c r="AW42" s="42">
        <v>7.8120000000000003</v>
      </c>
      <c r="AX42" s="42">
        <v>8.7669999999999995</v>
      </c>
      <c r="AY42" s="42">
        <v>9.7169999999999987</v>
      </c>
      <c r="AZ42" s="42">
        <v>10.661999999999999</v>
      </c>
      <c r="BA42" s="42">
        <v>11.602</v>
      </c>
      <c r="BB42" s="42">
        <v>12.536999999999999</v>
      </c>
      <c r="BC42" s="42">
        <v>13.466999999999999</v>
      </c>
      <c r="BD42" s="42">
        <v>14.391999999999999</v>
      </c>
      <c r="BE42" s="42">
        <v>15.312999999999999</v>
      </c>
      <c r="BF42" s="42">
        <v>16.229000000000003</v>
      </c>
      <c r="BG42" s="42">
        <v>17.14</v>
      </c>
      <c r="BH42" s="42">
        <v>18.046000000000003</v>
      </c>
      <c r="BI42" s="42">
        <v>18.947000000000003</v>
      </c>
      <c r="BJ42" s="42">
        <v>19.843</v>
      </c>
      <c r="BK42" s="42">
        <v>20.735000000000003</v>
      </c>
      <c r="BL42" s="42">
        <v>21.622</v>
      </c>
      <c r="BM42" s="42">
        <v>22.504000000000001</v>
      </c>
      <c r="BN42" s="42">
        <v>23.382000000000001</v>
      </c>
      <c r="BO42" s="42">
        <v>24.255000000000003</v>
      </c>
      <c r="BP42" s="42">
        <v>25.123000000000001</v>
      </c>
      <c r="BQ42" s="42">
        <v>25.986000000000001</v>
      </c>
      <c r="BR42" s="42">
        <v>26.845000000000002</v>
      </c>
      <c r="BS42" s="42">
        <v>27.699000000000002</v>
      </c>
      <c r="BT42" s="42">
        <v>28.548000000000002</v>
      </c>
      <c r="BU42" s="42">
        <v>29.393000000000001</v>
      </c>
      <c r="BV42" s="42">
        <v>30.233000000000001</v>
      </c>
      <c r="BW42" s="42">
        <v>31.068000000000001</v>
      </c>
      <c r="BX42" s="42">
        <v>31.898</v>
      </c>
      <c r="BY42" s="42">
        <v>32.722999999999999</v>
      </c>
      <c r="BZ42" s="42">
        <v>33.542999999999999</v>
      </c>
      <c r="CA42" s="42">
        <v>34.357999999999997</v>
      </c>
      <c r="CB42" s="42">
        <v>35.167999999999999</v>
      </c>
      <c r="CC42" s="42">
        <v>35.972999999999999</v>
      </c>
      <c r="CD42" s="42">
        <v>36.771999999999998</v>
      </c>
      <c r="CE42" s="42">
        <v>37.565999999999995</v>
      </c>
      <c r="CF42" s="42">
        <v>38.353999999999999</v>
      </c>
      <c r="CG42" s="42">
        <v>39.135999999999996</v>
      </c>
      <c r="CH42" s="42">
        <v>39.910999999999994</v>
      </c>
      <c r="CI42" s="42">
        <v>40.677999999999997</v>
      </c>
      <c r="CJ42" s="42">
        <v>41.436</v>
      </c>
      <c r="CK42" s="42">
        <v>42.183</v>
      </c>
      <c r="CL42" s="42">
        <v>42.918999999999997</v>
      </c>
      <c r="CM42" s="42">
        <v>43.640999999999998</v>
      </c>
      <c r="CN42" s="42" t="s">
        <v>410</v>
      </c>
      <c r="CO42" s="42" t="s">
        <v>410</v>
      </c>
      <c r="CP42" s="42" t="s">
        <v>410</v>
      </c>
      <c r="CQ42" s="42" t="s">
        <v>410</v>
      </c>
      <c r="CR42" s="42" t="s">
        <v>410</v>
      </c>
      <c r="CS42" s="42" t="s">
        <v>410</v>
      </c>
      <c r="CT42" s="42" t="s">
        <v>410</v>
      </c>
      <c r="CU42" s="42" t="s">
        <v>410</v>
      </c>
      <c r="CV42" s="42" t="s">
        <v>410</v>
      </c>
      <c r="CW42" s="42" t="s">
        <v>410</v>
      </c>
      <c r="CX42" s="42" t="s">
        <v>410</v>
      </c>
      <c r="CY42" s="42" t="s">
        <v>410</v>
      </c>
      <c r="CZ42" s="42" t="s">
        <v>410</v>
      </c>
      <c r="DA42" s="42" t="s">
        <v>410</v>
      </c>
    </row>
    <row r="43" spans="1:105"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0.99399999999999999</v>
      </c>
      <c r="AR43" s="42">
        <v>1.9829999999999999</v>
      </c>
      <c r="AS43" s="42">
        <v>2.9670000000000001</v>
      </c>
      <c r="AT43" s="42">
        <v>3.9459999999999997</v>
      </c>
      <c r="AU43" s="42">
        <v>4.92</v>
      </c>
      <c r="AV43" s="42">
        <v>5.8890000000000002</v>
      </c>
      <c r="AW43" s="42">
        <v>6.8530000000000006</v>
      </c>
      <c r="AX43" s="42">
        <v>7.8120000000000003</v>
      </c>
      <c r="AY43" s="42">
        <v>8.766</v>
      </c>
      <c r="AZ43" s="42">
        <v>9.7149999999999999</v>
      </c>
      <c r="BA43" s="42">
        <v>10.658999999999999</v>
      </c>
      <c r="BB43" s="42">
        <v>11.599</v>
      </c>
      <c r="BC43" s="42">
        <v>12.533999999999999</v>
      </c>
      <c r="BD43" s="42">
        <v>13.463999999999999</v>
      </c>
      <c r="BE43" s="42">
        <v>14.388999999999999</v>
      </c>
      <c r="BF43" s="42">
        <v>15.308999999999999</v>
      </c>
      <c r="BG43" s="42">
        <v>16.224</v>
      </c>
      <c r="BH43" s="42">
        <v>17.135000000000002</v>
      </c>
      <c r="BI43" s="42">
        <v>18.041</v>
      </c>
      <c r="BJ43" s="42">
        <v>18.942</v>
      </c>
      <c r="BK43" s="42">
        <v>19.838000000000001</v>
      </c>
      <c r="BL43" s="42">
        <v>20.729000000000003</v>
      </c>
      <c r="BM43" s="42">
        <v>21.615000000000002</v>
      </c>
      <c r="BN43" s="42">
        <v>22.497</v>
      </c>
      <c r="BO43" s="42">
        <v>23.374000000000002</v>
      </c>
      <c r="BP43" s="42">
        <v>24.246000000000002</v>
      </c>
      <c r="BQ43" s="42">
        <v>25.114000000000001</v>
      </c>
      <c r="BR43" s="42">
        <v>25.977</v>
      </c>
      <c r="BS43" s="42">
        <v>26.835000000000001</v>
      </c>
      <c r="BT43" s="42">
        <v>27.688000000000002</v>
      </c>
      <c r="BU43" s="42">
        <v>28.537000000000003</v>
      </c>
      <c r="BV43" s="42">
        <v>29.381</v>
      </c>
      <c r="BW43" s="42">
        <v>30.220000000000002</v>
      </c>
      <c r="BX43" s="42">
        <v>31.054000000000002</v>
      </c>
      <c r="BY43" s="42">
        <v>31.883000000000003</v>
      </c>
      <c r="BZ43" s="42">
        <v>32.707000000000001</v>
      </c>
      <c r="CA43" s="42">
        <v>33.525999999999996</v>
      </c>
      <c r="CB43" s="42">
        <v>34.339999999999996</v>
      </c>
      <c r="CC43" s="42">
        <v>35.147999999999996</v>
      </c>
      <c r="CD43" s="42">
        <v>35.951000000000001</v>
      </c>
      <c r="CE43" s="42">
        <v>36.748999999999995</v>
      </c>
      <c r="CF43" s="42">
        <v>37.540999999999997</v>
      </c>
      <c r="CG43" s="42">
        <v>38.326000000000001</v>
      </c>
      <c r="CH43" s="42">
        <v>39.103999999999999</v>
      </c>
      <c r="CI43" s="42">
        <v>39.873999999999995</v>
      </c>
      <c r="CJ43" s="42">
        <v>40.634999999999998</v>
      </c>
      <c r="CK43" s="42">
        <v>41.384999999999998</v>
      </c>
      <c r="CL43" s="42">
        <v>42.123999999999995</v>
      </c>
      <c r="CM43" s="42">
        <v>42.848999999999997</v>
      </c>
      <c r="CN43" s="42" t="s">
        <v>410</v>
      </c>
      <c r="CO43" s="42" t="s">
        <v>410</v>
      </c>
      <c r="CP43" s="42" t="s">
        <v>410</v>
      </c>
      <c r="CQ43" s="42" t="s">
        <v>410</v>
      </c>
      <c r="CR43" s="42" t="s">
        <v>410</v>
      </c>
      <c r="CS43" s="42" t="s">
        <v>410</v>
      </c>
      <c r="CT43" s="42" t="s">
        <v>410</v>
      </c>
      <c r="CU43" s="42" t="s">
        <v>410</v>
      </c>
      <c r="CV43" s="42" t="s">
        <v>410</v>
      </c>
      <c r="CW43" s="42" t="s">
        <v>410</v>
      </c>
      <c r="CX43" s="42" t="s">
        <v>410</v>
      </c>
      <c r="CY43" s="42" t="s">
        <v>410</v>
      </c>
      <c r="CZ43" s="42" t="s">
        <v>410</v>
      </c>
      <c r="DA43" s="42" t="s">
        <v>410</v>
      </c>
    </row>
    <row r="44" spans="1:105"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0.99399999999999999</v>
      </c>
      <c r="AS44" s="42">
        <v>1.9829999999999999</v>
      </c>
      <c r="AT44" s="42">
        <v>2.9670000000000001</v>
      </c>
      <c r="AU44" s="42">
        <v>3.9459999999999997</v>
      </c>
      <c r="AV44" s="42">
        <v>4.92</v>
      </c>
      <c r="AW44" s="42">
        <v>5.8890000000000002</v>
      </c>
      <c r="AX44" s="42">
        <v>6.8530000000000006</v>
      </c>
      <c r="AY44" s="42">
        <v>7.8120000000000003</v>
      </c>
      <c r="AZ44" s="42">
        <v>8.766</v>
      </c>
      <c r="BA44" s="42">
        <v>9.7149999999999999</v>
      </c>
      <c r="BB44" s="42">
        <v>10.658999999999999</v>
      </c>
      <c r="BC44" s="42">
        <v>11.597999999999999</v>
      </c>
      <c r="BD44" s="42">
        <v>12.532</v>
      </c>
      <c r="BE44" s="42">
        <v>13.462</v>
      </c>
      <c r="BF44" s="42">
        <v>14.386999999999999</v>
      </c>
      <c r="BG44" s="42">
        <v>15.306999999999999</v>
      </c>
      <c r="BH44" s="42">
        <v>16.222000000000001</v>
      </c>
      <c r="BI44" s="42">
        <v>17.132000000000001</v>
      </c>
      <c r="BJ44" s="42">
        <v>18.037000000000003</v>
      </c>
      <c r="BK44" s="42">
        <v>18.937000000000001</v>
      </c>
      <c r="BL44" s="42">
        <v>19.833000000000002</v>
      </c>
      <c r="BM44" s="42">
        <v>20.724</v>
      </c>
      <c r="BN44" s="42">
        <v>21.610000000000003</v>
      </c>
      <c r="BO44" s="42">
        <v>22.491</v>
      </c>
      <c r="BP44" s="42">
        <v>23.368000000000002</v>
      </c>
      <c r="BQ44" s="42">
        <v>24.240000000000002</v>
      </c>
      <c r="BR44" s="42">
        <v>25.107000000000003</v>
      </c>
      <c r="BS44" s="42">
        <v>25.969000000000001</v>
      </c>
      <c r="BT44" s="42">
        <v>26.826000000000001</v>
      </c>
      <c r="BU44" s="42">
        <v>27.679000000000002</v>
      </c>
      <c r="BV44" s="42">
        <v>28.527000000000001</v>
      </c>
      <c r="BW44" s="42">
        <v>29.37</v>
      </c>
      <c r="BX44" s="42">
        <v>30.208000000000002</v>
      </c>
      <c r="BY44" s="42">
        <v>31.041</v>
      </c>
      <c r="BZ44" s="42">
        <v>31.869</v>
      </c>
      <c r="CA44" s="42">
        <v>32.692</v>
      </c>
      <c r="CB44" s="42">
        <v>33.51</v>
      </c>
      <c r="CC44" s="42">
        <v>34.321999999999996</v>
      </c>
      <c r="CD44" s="42">
        <v>35.128</v>
      </c>
      <c r="CE44" s="42">
        <v>35.928999999999995</v>
      </c>
      <c r="CF44" s="42">
        <v>36.723999999999997</v>
      </c>
      <c r="CG44" s="42">
        <v>37.512999999999998</v>
      </c>
      <c r="CH44" s="42">
        <v>38.294999999999995</v>
      </c>
      <c r="CI44" s="42">
        <v>39.067999999999998</v>
      </c>
      <c r="CJ44" s="42">
        <v>39.832000000000001</v>
      </c>
      <c r="CK44" s="42">
        <v>40.585000000000001</v>
      </c>
      <c r="CL44" s="42">
        <v>41.326999999999998</v>
      </c>
      <c r="CM44" s="42">
        <v>42.055</v>
      </c>
      <c r="CN44" s="42" t="s">
        <v>410</v>
      </c>
      <c r="CO44" s="42" t="s">
        <v>410</v>
      </c>
      <c r="CP44" s="42" t="s">
        <v>410</v>
      </c>
      <c r="CQ44" s="42" t="s">
        <v>410</v>
      </c>
      <c r="CR44" s="42" t="s">
        <v>410</v>
      </c>
      <c r="CS44" s="42" t="s">
        <v>410</v>
      </c>
      <c r="CT44" s="42" t="s">
        <v>410</v>
      </c>
      <c r="CU44" s="42" t="s">
        <v>410</v>
      </c>
      <c r="CV44" s="42" t="s">
        <v>410</v>
      </c>
      <c r="CW44" s="42" t="s">
        <v>410</v>
      </c>
      <c r="CX44" s="42" t="s">
        <v>410</v>
      </c>
      <c r="CY44" s="42" t="s">
        <v>410</v>
      </c>
      <c r="CZ44" s="42" t="s">
        <v>410</v>
      </c>
      <c r="DA44" s="42" t="s">
        <v>410</v>
      </c>
    </row>
    <row r="45" spans="1:105"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0.99399999999999999</v>
      </c>
      <c r="AT45" s="42">
        <v>1.9829999999999999</v>
      </c>
      <c r="AU45" s="42">
        <v>2.9670000000000001</v>
      </c>
      <c r="AV45" s="42">
        <v>3.9459999999999997</v>
      </c>
      <c r="AW45" s="42">
        <v>4.92</v>
      </c>
      <c r="AX45" s="42">
        <v>5.8890000000000002</v>
      </c>
      <c r="AY45" s="42">
        <v>6.8530000000000006</v>
      </c>
      <c r="AZ45" s="42">
        <v>7.8120000000000003</v>
      </c>
      <c r="BA45" s="42">
        <v>8.766</v>
      </c>
      <c r="BB45" s="42">
        <v>9.7149999999999999</v>
      </c>
      <c r="BC45" s="42">
        <v>10.658999999999999</v>
      </c>
      <c r="BD45" s="42">
        <v>11.597999999999999</v>
      </c>
      <c r="BE45" s="42">
        <v>12.532</v>
      </c>
      <c r="BF45" s="42">
        <v>13.461</v>
      </c>
      <c r="BG45" s="42">
        <v>14.385</v>
      </c>
      <c r="BH45" s="42">
        <v>15.305</v>
      </c>
      <c r="BI45" s="42">
        <v>16.220000000000002</v>
      </c>
      <c r="BJ45" s="42">
        <v>17.130000000000003</v>
      </c>
      <c r="BK45" s="42">
        <v>18.035</v>
      </c>
      <c r="BL45" s="42">
        <v>18.935000000000002</v>
      </c>
      <c r="BM45" s="42">
        <v>19.830000000000002</v>
      </c>
      <c r="BN45" s="42">
        <v>20.720000000000002</v>
      </c>
      <c r="BO45" s="42">
        <v>21.606000000000002</v>
      </c>
      <c r="BP45" s="42">
        <v>22.487000000000002</v>
      </c>
      <c r="BQ45" s="42">
        <v>23.363</v>
      </c>
      <c r="BR45" s="42">
        <v>24.234000000000002</v>
      </c>
      <c r="BS45" s="42">
        <v>25.1</v>
      </c>
      <c r="BT45" s="42">
        <v>25.962</v>
      </c>
      <c r="BU45" s="42">
        <v>26.819000000000003</v>
      </c>
      <c r="BV45" s="42">
        <v>27.671000000000003</v>
      </c>
      <c r="BW45" s="42">
        <v>28.518000000000001</v>
      </c>
      <c r="BX45" s="42">
        <v>29.360000000000003</v>
      </c>
      <c r="BY45" s="42">
        <v>30.197000000000003</v>
      </c>
      <c r="BZ45" s="42">
        <v>31.029</v>
      </c>
      <c r="CA45" s="42">
        <v>31.856000000000002</v>
      </c>
      <c r="CB45" s="42">
        <v>32.677</v>
      </c>
      <c r="CC45" s="42">
        <v>33.492999999999995</v>
      </c>
      <c r="CD45" s="42">
        <v>34.302999999999997</v>
      </c>
      <c r="CE45" s="42">
        <v>35.107999999999997</v>
      </c>
      <c r="CF45" s="42">
        <v>35.906999999999996</v>
      </c>
      <c r="CG45" s="42">
        <v>36.698999999999998</v>
      </c>
      <c r="CH45" s="42">
        <v>37.483999999999995</v>
      </c>
      <c r="CI45" s="42">
        <v>38.260999999999996</v>
      </c>
      <c r="CJ45" s="42">
        <v>39.027999999999999</v>
      </c>
      <c r="CK45" s="42">
        <v>39.783999999999999</v>
      </c>
      <c r="CL45" s="42">
        <v>40.528999999999996</v>
      </c>
      <c r="CM45" s="42">
        <v>41.26</v>
      </c>
      <c r="CN45" s="42" t="s">
        <v>410</v>
      </c>
      <c r="CO45" s="42" t="s">
        <v>410</v>
      </c>
      <c r="CP45" s="42" t="s">
        <v>410</v>
      </c>
      <c r="CQ45" s="42" t="s">
        <v>410</v>
      </c>
      <c r="CR45" s="42" t="s">
        <v>410</v>
      </c>
      <c r="CS45" s="42" t="s">
        <v>410</v>
      </c>
      <c r="CT45" s="42" t="s">
        <v>410</v>
      </c>
      <c r="CU45" s="42" t="s">
        <v>410</v>
      </c>
      <c r="CV45" s="42" t="s">
        <v>410</v>
      </c>
      <c r="CW45" s="42" t="s">
        <v>410</v>
      </c>
      <c r="CX45" s="42" t="s">
        <v>410</v>
      </c>
      <c r="CY45" s="42" t="s">
        <v>410</v>
      </c>
      <c r="CZ45" s="42" t="s">
        <v>410</v>
      </c>
      <c r="DA45" s="42" t="s">
        <v>410</v>
      </c>
    </row>
    <row r="46" spans="1:105"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0.99399999999999999</v>
      </c>
      <c r="AU46" s="42">
        <v>1.9829999999999999</v>
      </c>
      <c r="AV46" s="42">
        <v>2.9670000000000001</v>
      </c>
      <c r="AW46" s="42">
        <v>3.9459999999999997</v>
      </c>
      <c r="AX46" s="42">
        <v>4.92</v>
      </c>
      <c r="AY46" s="42">
        <v>5.8890000000000002</v>
      </c>
      <c r="AZ46" s="42">
        <v>6.8530000000000006</v>
      </c>
      <c r="BA46" s="42">
        <v>7.8120000000000003</v>
      </c>
      <c r="BB46" s="42">
        <v>8.766</v>
      </c>
      <c r="BC46" s="42">
        <v>9.7149999999999999</v>
      </c>
      <c r="BD46" s="42">
        <v>10.658999999999999</v>
      </c>
      <c r="BE46" s="42">
        <v>11.597999999999999</v>
      </c>
      <c r="BF46" s="42">
        <v>12.532</v>
      </c>
      <c r="BG46" s="42">
        <v>13.461</v>
      </c>
      <c r="BH46" s="42">
        <v>14.385</v>
      </c>
      <c r="BI46" s="42">
        <v>15.304</v>
      </c>
      <c r="BJ46" s="42">
        <v>16.218</v>
      </c>
      <c r="BK46" s="42">
        <v>17.127000000000002</v>
      </c>
      <c r="BL46" s="42">
        <v>18.031000000000002</v>
      </c>
      <c r="BM46" s="42">
        <v>18.93</v>
      </c>
      <c r="BN46" s="42">
        <v>19.825000000000003</v>
      </c>
      <c r="BO46" s="42">
        <v>20.715</v>
      </c>
      <c r="BP46" s="42">
        <v>21.6</v>
      </c>
      <c r="BQ46" s="42">
        <v>22.48</v>
      </c>
      <c r="BR46" s="42">
        <v>23.355</v>
      </c>
      <c r="BS46" s="42">
        <v>24.226000000000003</v>
      </c>
      <c r="BT46" s="42">
        <v>25.092000000000002</v>
      </c>
      <c r="BU46" s="42">
        <v>25.953000000000003</v>
      </c>
      <c r="BV46" s="42">
        <v>26.809000000000001</v>
      </c>
      <c r="BW46" s="42">
        <v>27.66</v>
      </c>
      <c r="BX46" s="42">
        <v>28.506</v>
      </c>
      <c r="BY46" s="42">
        <v>29.347000000000001</v>
      </c>
      <c r="BZ46" s="42">
        <v>30.183</v>
      </c>
      <c r="CA46" s="42">
        <v>31.014000000000003</v>
      </c>
      <c r="CB46" s="42">
        <v>31.839000000000002</v>
      </c>
      <c r="CC46" s="42">
        <v>32.657999999999994</v>
      </c>
      <c r="CD46" s="42">
        <v>33.471999999999994</v>
      </c>
      <c r="CE46" s="42">
        <v>34.28</v>
      </c>
      <c r="CF46" s="42">
        <v>35.082999999999998</v>
      </c>
      <c r="CG46" s="42">
        <v>35.878999999999998</v>
      </c>
      <c r="CH46" s="42">
        <v>36.667999999999999</v>
      </c>
      <c r="CI46" s="42">
        <v>37.448</v>
      </c>
      <c r="CJ46" s="42">
        <v>38.217999999999996</v>
      </c>
      <c r="CK46" s="42">
        <v>38.976999999999997</v>
      </c>
      <c r="CL46" s="42">
        <v>39.724999999999994</v>
      </c>
      <c r="CM46" s="42">
        <v>40.458999999999996</v>
      </c>
      <c r="CN46" s="42" t="s">
        <v>410</v>
      </c>
      <c r="CO46" s="42" t="s">
        <v>410</v>
      </c>
      <c r="CP46" s="42" t="s">
        <v>410</v>
      </c>
      <c r="CQ46" s="42" t="s">
        <v>410</v>
      </c>
      <c r="CR46" s="42" t="s">
        <v>410</v>
      </c>
      <c r="CS46" s="42" t="s">
        <v>410</v>
      </c>
      <c r="CT46" s="42" t="s">
        <v>410</v>
      </c>
      <c r="CU46" s="42" t="s">
        <v>410</v>
      </c>
      <c r="CV46" s="42" t="s">
        <v>410</v>
      </c>
      <c r="CW46" s="42" t="s">
        <v>410</v>
      </c>
      <c r="CX46" s="42" t="s">
        <v>410</v>
      </c>
      <c r="CY46" s="42" t="s">
        <v>410</v>
      </c>
      <c r="CZ46" s="42" t="s">
        <v>410</v>
      </c>
      <c r="DA46" s="42" t="s">
        <v>410</v>
      </c>
    </row>
    <row r="47" spans="1:105"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0.99399999999999999</v>
      </c>
      <c r="AV47" s="42">
        <v>1.9829999999999999</v>
      </c>
      <c r="AW47" s="42">
        <v>2.9659999999999997</v>
      </c>
      <c r="AX47" s="42">
        <v>3.944</v>
      </c>
      <c r="AY47" s="42">
        <v>4.9170000000000007</v>
      </c>
      <c r="AZ47" s="42">
        <v>5.8850000000000007</v>
      </c>
      <c r="BA47" s="42">
        <v>6.8480000000000008</v>
      </c>
      <c r="BB47" s="42">
        <v>7.806</v>
      </c>
      <c r="BC47" s="42">
        <v>8.7589999999999986</v>
      </c>
      <c r="BD47" s="42">
        <v>9.706999999999999</v>
      </c>
      <c r="BE47" s="42">
        <v>10.649999999999999</v>
      </c>
      <c r="BF47" s="42">
        <v>11.587999999999999</v>
      </c>
      <c r="BG47" s="42">
        <v>12.522</v>
      </c>
      <c r="BH47" s="42">
        <v>13.450999999999999</v>
      </c>
      <c r="BI47" s="42">
        <v>14.375</v>
      </c>
      <c r="BJ47" s="42">
        <v>15.293999999999999</v>
      </c>
      <c r="BK47" s="42">
        <v>16.208000000000002</v>
      </c>
      <c r="BL47" s="42">
        <v>17.117000000000001</v>
      </c>
      <c r="BM47" s="42">
        <v>18.021000000000001</v>
      </c>
      <c r="BN47" s="42">
        <v>18.920000000000002</v>
      </c>
      <c r="BO47" s="42">
        <v>19.814</v>
      </c>
      <c r="BP47" s="42">
        <v>20.703000000000003</v>
      </c>
      <c r="BQ47" s="42">
        <v>21.587</v>
      </c>
      <c r="BR47" s="42">
        <v>22.467000000000002</v>
      </c>
      <c r="BS47" s="42">
        <v>23.342000000000002</v>
      </c>
      <c r="BT47" s="42">
        <v>24.212</v>
      </c>
      <c r="BU47" s="42">
        <v>25.077000000000002</v>
      </c>
      <c r="BV47" s="42">
        <v>25.937000000000001</v>
      </c>
      <c r="BW47" s="42">
        <v>26.792000000000002</v>
      </c>
      <c r="BX47" s="42">
        <v>27.641999999999999</v>
      </c>
      <c r="BY47" s="42">
        <v>28.487000000000002</v>
      </c>
      <c r="BZ47" s="42">
        <v>29.327000000000002</v>
      </c>
      <c r="CA47" s="42">
        <v>30.161000000000001</v>
      </c>
      <c r="CB47" s="42">
        <v>30.990000000000002</v>
      </c>
      <c r="CC47" s="42">
        <v>31.813000000000002</v>
      </c>
      <c r="CD47" s="42">
        <v>32.629999999999995</v>
      </c>
      <c r="CE47" s="42">
        <v>33.442</v>
      </c>
      <c r="CF47" s="42">
        <v>34.247999999999998</v>
      </c>
      <c r="CG47" s="42">
        <v>35.046999999999997</v>
      </c>
      <c r="CH47" s="42">
        <v>35.838999999999999</v>
      </c>
      <c r="CI47" s="42">
        <v>36.622</v>
      </c>
      <c r="CJ47" s="42">
        <v>37.396000000000001</v>
      </c>
      <c r="CK47" s="42">
        <v>38.157999999999994</v>
      </c>
      <c r="CL47" s="42">
        <v>38.908999999999999</v>
      </c>
      <c r="CM47" s="42">
        <v>39.646000000000001</v>
      </c>
      <c r="CN47" s="42" t="s">
        <v>410</v>
      </c>
      <c r="CO47" s="42" t="s">
        <v>410</v>
      </c>
      <c r="CP47" s="42" t="s">
        <v>410</v>
      </c>
      <c r="CQ47" s="42" t="s">
        <v>410</v>
      </c>
      <c r="CR47" s="42" t="s">
        <v>410</v>
      </c>
      <c r="CS47" s="42" t="s">
        <v>410</v>
      </c>
      <c r="CT47" s="42" t="s">
        <v>410</v>
      </c>
      <c r="CU47" s="42" t="s">
        <v>410</v>
      </c>
      <c r="CV47" s="42" t="s">
        <v>410</v>
      </c>
      <c r="CW47" s="42" t="s">
        <v>410</v>
      </c>
      <c r="CX47" s="42" t="s">
        <v>410</v>
      </c>
      <c r="CY47" s="42" t="s">
        <v>410</v>
      </c>
      <c r="CZ47" s="42" t="s">
        <v>410</v>
      </c>
      <c r="DA47" s="42" t="s">
        <v>410</v>
      </c>
    </row>
    <row r="48" spans="1:105"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0.99299999999999999</v>
      </c>
      <c r="AW48" s="42">
        <v>1.9809999999999999</v>
      </c>
      <c r="AX48" s="42">
        <v>2.964</v>
      </c>
      <c r="AY48" s="42">
        <v>3.9419999999999997</v>
      </c>
      <c r="AZ48" s="42">
        <v>4.915</v>
      </c>
      <c r="BA48" s="42">
        <v>5.883</v>
      </c>
      <c r="BB48" s="42">
        <v>6.8460000000000001</v>
      </c>
      <c r="BC48" s="42">
        <v>7.8040000000000003</v>
      </c>
      <c r="BD48" s="42">
        <v>8.7569999999999997</v>
      </c>
      <c r="BE48" s="42">
        <v>9.7050000000000001</v>
      </c>
      <c r="BF48" s="42">
        <v>10.648</v>
      </c>
      <c r="BG48" s="42">
        <v>11.586</v>
      </c>
      <c r="BH48" s="42">
        <v>12.519</v>
      </c>
      <c r="BI48" s="42">
        <v>13.446999999999999</v>
      </c>
      <c r="BJ48" s="42">
        <v>14.37</v>
      </c>
      <c r="BK48" s="42">
        <v>15.288</v>
      </c>
      <c r="BL48" s="42">
        <v>16.201000000000001</v>
      </c>
      <c r="BM48" s="42">
        <v>17.109000000000002</v>
      </c>
      <c r="BN48" s="42">
        <v>18.012</v>
      </c>
      <c r="BO48" s="42">
        <v>18.911000000000001</v>
      </c>
      <c r="BP48" s="42">
        <v>19.805</v>
      </c>
      <c r="BQ48" s="42">
        <v>20.694000000000003</v>
      </c>
      <c r="BR48" s="42">
        <v>21.578000000000003</v>
      </c>
      <c r="BS48" s="42">
        <v>22.457000000000001</v>
      </c>
      <c r="BT48" s="42">
        <v>23.331</v>
      </c>
      <c r="BU48" s="42">
        <v>24.200000000000003</v>
      </c>
      <c r="BV48" s="42">
        <v>25.064</v>
      </c>
      <c r="BW48" s="42">
        <v>25.923000000000002</v>
      </c>
      <c r="BX48" s="42">
        <v>26.777000000000001</v>
      </c>
      <c r="BY48" s="42">
        <v>27.626000000000001</v>
      </c>
      <c r="BZ48" s="42">
        <v>28.470000000000002</v>
      </c>
      <c r="CA48" s="42">
        <v>29.308</v>
      </c>
      <c r="CB48" s="42">
        <v>30.141000000000002</v>
      </c>
      <c r="CC48" s="42">
        <v>30.968</v>
      </c>
      <c r="CD48" s="42">
        <v>31.789000000000001</v>
      </c>
      <c r="CE48" s="42">
        <v>32.604999999999997</v>
      </c>
      <c r="CF48" s="42">
        <v>33.414999999999999</v>
      </c>
      <c r="CG48" s="42">
        <v>34.217999999999996</v>
      </c>
      <c r="CH48" s="42">
        <v>35.012999999999998</v>
      </c>
      <c r="CI48" s="42">
        <v>35.799999999999997</v>
      </c>
      <c r="CJ48" s="42">
        <v>36.576999999999998</v>
      </c>
      <c r="CK48" s="42">
        <v>37.342999999999996</v>
      </c>
      <c r="CL48" s="42">
        <v>38.096999999999994</v>
      </c>
      <c r="CM48" s="42">
        <v>38.836999999999996</v>
      </c>
      <c r="CN48" s="42" t="s">
        <v>410</v>
      </c>
      <c r="CO48" s="42" t="s">
        <v>410</v>
      </c>
      <c r="CP48" s="42" t="s">
        <v>410</v>
      </c>
      <c r="CQ48" s="42" t="s">
        <v>410</v>
      </c>
      <c r="CR48" s="42" t="s">
        <v>410</v>
      </c>
      <c r="CS48" s="42" t="s">
        <v>410</v>
      </c>
      <c r="CT48" s="42" t="s">
        <v>410</v>
      </c>
      <c r="CU48" s="42" t="s">
        <v>410</v>
      </c>
      <c r="CV48" s="42" t="s">
        <v>410</v>
      </c>
      <c r="CW48" s="42" t="s">
        <v>410</v>
      </c>
      <c r="CX48" s="42" t="s">
        <v>410</v>
      </c>
      <c r="CY48" s="42" t="s">
        <v>410</v>
      </c>
      <c r="CZ48" s="42" t="s">
        <v>410</v>
      </c>
      <c r="DA48" s="42" t="s">
        <v>410</v>
      </c>
    </row>
    <row r="49" spans="1:105"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0.99299999999999999</v>
      </c>
      <c r="AX49" s="42">
        <v>1.9809999999999999</v>
      </c>
      <c r="AY49" s="42">
        <v>2.964</v>
      </c>
      <c r="AZ49" s="42">
        <v>3.9419999999999997</v>
      </c>
      <c r="BA49" s="42">
        <v>4.915</v>
      </c>
      <c r="BB49" s="42">
        <v>5.883</v>
      </c>
      <c r="BC49" s="42">
        <v>6.8460000000000001</v>
      </c>
      <c r="BD49" s="42">
        <v>7.8040000000000003</v>
      </c>
      <c r="BE49" s="42">
        <v>8.7569999999999997</v>
      </c>
      <c r="BF49" s="42">
        <v>9.7050000000000001</v>
      </c>
      <c r="BG49" s="42">
        <v>10.648</v>
      </c>
      <c r="BH49" s="42">
        <v>11.586</v>
      </c>
      <c r="BI49" s="42">
        <v>12.519</v>
      </c>
      <c r="BJ49" s="42">
        <v>13.446999999999999</v>
      </c>
      <c r="BK49" s="42">
        <v>14.37</v>
      </c>
      <c r="BL49" s="42">
        <v>15.288</v>
      </c>
      <c r="BM49" s="42">
        <v>16.201000000000001</v>
      </c>
      <c r="BN49" s="42">
        <v>17.109000000000002</v>
      </c>
      <c r="BO49" s="42">
        <v>18.012</v>
      </c>
      <c r="BP49" s="42">
        <v>18.91</v>
      </c>
      <c r="BQ49" s="42">
        <v>19.803000000000001</v>
      </c>
      <c r="BR49" s="42">
        <v>20.691000000000003</v>
      </c>
      <c r="BS49" s="42">
        <v>21.574000000000002</v>
      </c>
      <c r="BT49" s="42">
        <v>22.452000000000002</v>
      </c>
      <c r="BU49" s="42">
        <v>23.325000000000003</v>
      </c>
      <c r="BV49" s="42">
        <v>24.193000000000001</v>
      </c>
      <c r="BW49" s="42">
        <v>25.056000000000001</v>
      </c>
      <c r="BX49" s="42">
        <v>25.914000000000001</v>
      </c>
      <c r="BY49" s="42">
        <v>26.766999999999999</v>
      </c>
      <c r="BZ49" s="42">
        <v>27.615000000000002</v>
      </c>
      <c r="CA49" s="42">
        <v>28.457000000000001</v>
      </c>
      <c r="CB49" s="42">
        <v>29.294</v>
      </c>
      <c r="CC49" s="42">
        <v>30.125</v>
      </c>
      <c r="CD49" s="42">
        <v>30.950000000000003</v>
      </c>
      <c r="CE49" s="42">
        <v>31.769000000000002</v>
      </c>
      <c r="CF49" s="42">
        <v>32.582000000000001</v>
      </c>
      <c r="CG49" s="42">
        <v>33.387999999999998</v>
      </c>
      <c r="CH49" s="42">
        <v>34.186999999999998</v>
      </c>
      <c r="CI49" s="42">
        <v>34.976999999999997</v>
      </c>
      <c r="CJ49" s="42">
        <v>35.756999999999998</v>
      </c>
      <c r="CK49" s="42">
        <v>36.525999999999996</v>
      </c>
      <c r="CL49" s="42">
        <v>37.282999999999994</v>
      </c>
      <c r="CM49" s="42">
        <v>38.027000000000001</v>
      </c>
      <c r="CN49" s="42" t="s">
        <v>410</v>
      </c>
      <c r="CO49" s="42" t="s">
        <v>410</v>
      </c>
      <c r="CP49" s="42" t="s">
        <v>410</v>
      </c>
      <c r="CQ49" s="42" t="s">
        <v>410</v>
      </c>
      <c r="CR49" s="42" t="s">
        <v>410</v>
      </c>
      <c r="CS49" s="42" t="s">
        <v>410</v>
      </c>
      <c r="CT49" s="42" t="s">
        <v>410</v>
      </c>
      <c r="CU49" s="42" t="s">
        <v>410</v>
      </c>
      <c r="CV49" s="42" t="s">
        <v>410</v>
      </c>
      <c r="CW49" s="42" t="s">
        <v>410</v>
      </c>
      <c r="CX49" s="42" t="s">
        <v>410</v>
      </c>
      <c r="CY49" s="42" t="s">
        <v>410</v>
      </c>
      <c r="CZ49" s="42" t="s">
        <v>410</v>
      </c>
      <c r="DA49" s="42" t="s">
        <v>410</v>
      </c>
    </row>
    <row r="50" spans="1:105"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0.99299999999999999</v>
      </c>
      <c r="AY50" s="42">
        <v>1.9809999999999999</v>
      </c>
      <c r="AZ50" s="42">
        <v>2.964</v>
      </c>
      <c r="BA50" s="42">
        <v>3.9419999999999997</v>
      </c>
      <c r="BB50" s="42">
        <v>4.915</v>
      </c>
      <c r="BC50" s="42">
        <v>5.8820000000000006</v>
      </c>
      <c r="BD50" s="42">
        <v>6.8440000000000003</v>
      </c>
      <c r="BE50" s="42">
        <v>7.8010000000000002</v>
      </c>
      <c r="BF50" s="42">
        <v>8.7530000000000001</v>
      </c>
      <c r="BG50" s="42">
        <v>9.6999999999999993</v>
      </c>
      <c r="BH50" s="42">
        <v>10.641999999999999</v>
      </c>
      <c r="BI50" s="42">
        <v>11.578999999999999</v>
      </c>
      <c r="BJ50" s="42">
        <v>12.510999999999999</v>
      </c>
      <c r="BK50" s="42">
        <v>13.437999999999999</v>
      </c>
      <c r="BL50" s="42">
        <v>14.36</v>
      </c>
      <c r="BM50" s="42">
        <v>15.276999999999999</v>
      </c>
      <c r="BN50" s="42">
        <v>16.189</v>
      </c>
      <c r="BO50" s="42">
        <v>17.096</v>
      </c>
      <c r="BP50" s="42">
        <v>17.998000000000001</v>
      </c>
      <c r="BQ50" s="42">
        <v>18.895</v>
      </c>
      <c r="BR50" s="42">
        <v>19.787000000000003</v>
      </c>
      <c r="BS50" s="42">
        <v>20.673999999999999</v>
      </c>
      <c r="BT50" s="42">
        <v>21.556000000000001</v>
      </c>
      <c r="BU50" s="42">
        <v>22.433</v>
      </c>
      <c r="BV50" s="42">
        <v>23.305</v>
      </c>
      <c r="BW50" s="42">
        <v>24.172000000000001</v>
      </c>
      <c r="BX50" s="42">
        <v>25.034000000000002</v>
      </c>
      <c r="BY50" s="42">
        <v>25.891000000000002</v>
      </c>
      <c r="BZ50" s="42">
        <v>26.743000000000002</v>
      </c>
      <c r="CA50" s="42">
        <v>27.589000000000002</v>
      </c>
      <c r="CB50" s="42">
        <v>28.429000000000002</v>
      </c>
      <c r="CC50" s="42">
        <v>29.264000000000003</v>
      </c>
      <c r="CD50" s="42">
        <v>30.092000000000002</v>
      </c>
      <c r="CE50" s="42">
        <v>30.915000000000003</v>
      </c>
      <c r="CF50" s="42">
        <v>31.732000000000003</v>
      </c>
      <c r="CG50" s="42">
        <v>32.541999999999994</v>
      </c>
      <c r="CH50" s="42">
        <v>33.344000000000001</v>
      </c>
      <c r="CI50" s="42">
        <v>34.137</v>
      </c>
      <c r="CJ50" s="42">
        <v>34.920999999999999</v>
      </c>
      <c r="CK50" s="42">
        <v>35.692999999999998</v>
      </c>
      <c r="CL50" s="42">
        <v>36.452999999999996</v>
      </c>
      <c r="CM50" s="42">
        <v>37.199999999999996</v>
      </c>
      <c r="CN50" s="42" t="s">
        <v>410</v>
      </c>
      <c r="CO50" s="42" t="s">
        <v>410</v>
      </c>
      <c r="CP50" s="42" t="s">
        <v>410</v>
      </c>
      <c r="CQ50" s="42" t="s">
        <v>410</v>
      </c>
      <c r="CR50" s="42" t="s">
        <v>410</v>
      </c>
      <c r="CS50" s="42" t="s">
        <v>410</v>
      </c>
      <c r="CT50" s="42" t="s">
        <v>410</v>
      </c>
      <c r="CU50" s="42" t="s">
        <v>410</v>
      </c>
      <c r="CV50" s="42" t="s">
        <v>410</v>
      </c>
      <c r="CW50" s="42" t="s">
        <v>410</v>
      </c>
      <c r="CX50" s="42" t="s">
        <v>410</v>
      </c>
      <c r="CY50" s="42" t="s">
        <v>410</v>
      </c>
      <c r="CZ50" s="42" t="s">
        <v>410</v>
      </c>
      <c r="DA50" s="42" t="s">
        <v>410</v>
      </c>
    </row>
    <row r="51" spans="1:105"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0.99299999999999999</v>
      </c>
      <c r="AZ51" s="42">
        <v>1.9809999999999999</v>
      </c>
      <c r="BA51" s="42">
        <v>2.9630000000000001</v>
      </c>
      <c r="BB51" s="42">
        <v>3.94</v>
      </c>
      <c r="BC51" s="42">
        <v>4.9119999999999999</v>
      </c>
      <c r="BD51" s="42">
        <v>5.8790000000000004</v>
      </c>
      <c r="BE51" s="42">
        <v>6.8410000000000002</v>
      </c>
      <c r="BF51" s="42">
        <v>7.798</v>
      </c>
      <c r="BG51" s="42">
        <v>8.75</v>
      </c>
      <c r="BH51" s="42">
        <v>9.6969999999999992</v>
      </c>
      <c r="BI51" s="42">
        <v>10.638999999999999</v>
      </c>
      <c r="BJ51" s="42">
        <v>11.575999999999999</v>
      </c>
      <c r="BK51" s="42">
        <v>12.507999999999999</v>
      </c>
      <c r="BL51" s="42">
        <v>13.434999999999999</v>
      </c>
      <c r="BM51" s="42">
        <v>14.356999999999999</v>
      </c>
      <c r="BN51" s="42">
        <v>15.273999999999999</v>
      </c>
      <c r="BO51" s="42">
        <v>16.186</v>
      </c>
      <c r="BP51" s="42">
        <v>17.093</v>
      </c>
      <c r="BQ51" s="42">
        <v>17.995000000000001</v>
      </c>
      <c r="BR51" s="42">
        <v>18.891999999999999</v>
      </c>
      <c r="BS51" s="42">
        <v>19.784000000000002</v>
      </c>
      <c r="BT51" s="42">
        <v>20.671000000000003</v>
      </c>
      <c r="BU51" s="42">
        <v>21.553000000000001</v>
      </c>
      <c r="BV51" s="42">
        <v>22.43</v>
      </c>
      <c r="BW51" s="42">
        <v>23.302</v>
      </c>
      <c r="BX51" s="42">
        <v>24.168000000000003</v>
      </c>
      <c r="BY51" s="42">
        <v>25.029</v>
      </c>
      <c r="BZ51" s="42">
        <v>25.885000000000002</v>
      </c>
      <c r="CA51" s="42">
        <v>26.735000000000003</v>
      </c>
      <c r="CB51" s="42">
        <v>27.579000000000001</v>
      </c>
      <c r="CC51" s="42">
        <v>28.417000000000002</v>
      </c>
      <c r="CD51" s="42">
        <v>29.249000000000002</v>
      </c>
      <c r="CE51" s="42">
        <v>30.076000000000001</v>
      </c>
      <c r="CF51" s="42">
        <v>30.896000000000001</v>
      </c>
      <c r="CG51" s="42">
        <v>31.709</v>
      </c>
      <c r="CH51" s="42">
        <v>32.515000000000001</v>
      </c>
      <c r="CI51" s="42">
        <v>33.311999999999998</v>
      </c>
      <c r="CJ51" s="42">
        <v>34.098999999999997</v>
      </c>
      <c r="CK51" s="42">
        <v>34.873999999999995</v>
      </c>
      <c r="CL51" s="42">
        <v>35.637</v>
      </c>
      <c r="CM51" s="42">
        <v>36.387</v>
      </c>
      <c r="CN51" s="42" t="s">
        <v>410</v>
      </c>
      <c r="CO51" s="42" t="s">
        <v>410</v>
      </c>
      <c r="CP51" s="42" t="s">
        <v>410</v>
      </c>
      <c r="CQ51" s="42" t="s">
        <v>410</v>
      </c>
      <c r="CR51" s="42" t="s">
        <v>410</v>
      </c>
      <c r="CS51" s="42" t="s">
        <v>410</v>
      </c>
      <c r="CT51" s="42" t="s">
        <v>410</v>
      </c>
      <c r="CU51" s="42" t="s">
        <v>410</v>
      </c>
      <c r="CV51" s="42" t="s">
        <v>410</v>
      </c>
      <c r="CW51" s="42" t="s">
        <v>410</v>
      </c>
      <c r="CX51" s="42" t="s">
        <v>410</v>
      </c>
      <c r="CY51" s="42" t="s">
        <v>410</v>
      </c>
      <c r="CZ51" s="42" t="s">
        <v>410</v>
      </c>
      <c r="DA51" s="42" t="s">
        <v>410</v>
      </c>
    </row>
    <row r="52" spans="1:105"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0.99199999999999999</v>
      </c>
      <c r="BA52" s="42">
        <v>1.9789999999999999</v>
      </c>
      <c r="BB52" s="42">
        <v>2.9609999999999999</v>
      </c>
      <c r="BC52" s="42">
        <v>3.9379999999999997</v>
      </c>
      <c r="BD52" s="42">
        <v>4.91</v>
      </c>
      <c r="BE52" s="42">
        <v>5.8770000000000007</v>
      </c>
      <c r="BF52" s="42">
        <v>6.8390000000000004</v>
      </c>
      <c r="BG52" s="42">
        <v>7.7960000000000003</v>
      </c>
      <c r="BH52" s="42">
        <v>8.7469999999999999</v>
      </c>
      <c r="BI52" s="42">
        <v>9.6929999999999996</v>
      </c>
      <c r="BJ52" s="42">
        <v>10.633999999999999</v>
      </c>
      <c r="BK52" s="42">
        <v>11.57</v>
      </c>
      <c r="BL52" s="42">
        <v>12.500999999999999</v>
      </c>
      <c r="BM52" s="42">
        <v>13.427</v>
      </c>
      <c r="BN52" s="42">
        <v>14.347999999999999</v>
      </c>
      <c r="BO52" s="42">
        <v>15.263999999999999</v>
      </c>
      <c r="BP52" s="42">
        <v>16.175000000000001</v>
      </c>
      <c r="BQ52" s="42">
        <v>17.081</v>
      </c>
      <c r="BR52" s="42">
        <v>17.982000000000003</v>
      </c>
      <c r="BS52" s="42">
        <v>18.878</v>
      </c>
      <c r="BT52" s="42">
        <v>19.769000000000002</v>
      </c>
      <c r="BU52" s="42">
        <v>20.655000000000001</v>
      </c>
      <c r="BV52" s="42">
        <v>21.536000000000001</v>
      </c>
      <c r="BW52" s="42">
        <v>22.412000000000003</v>
      </c>
      <c r="BX52" s="42">
        <v>23.282</v>
      </c>
      <c r="BY52" s="42">
        <v>24.147000000000002</v>
      </c>
      <c r="BZ52" s="42">
        <v>25.006</v>
      </c>
      <c r="CA52" s="42">
        <v>25.860000000000003</v>
      </c>
      <c r="CB52" s="42">
        <v>26.708000000000002</v>
      </c>
      <c r="CC52" s="42">
        <v>27.55</v>
      </c>
      <c r="CD52" s="42">
        <v>28.386000000000003</v>
      </c>
      <c r="CE52" s="42">
        <v>29.216000000000001</v>
      </c>
      <c r="CF52" s="42">
        <v>30.040000000000003</v>
      </c>
      <c r="CG52" s="42">
        <v>30.857000000000003</v>
      </c>
      <c r="CH52" s="42">
        <v>31.666</v>
      </c>
      <c r="CI52" s="42">
        <v>32.466000000000001</v>
      </c>
      <c r="CJ52" s="42">
        <v>33.256</v>
      </c>
      <c r="CK52" s="42">
        <v>34.033999999999999</v>
      </c>
      <c r="CL52" s="42">
        <v>34.800999999999995</v>
      </c>
      <c r="CM52" s="42">
        <v>35.553999999999995</v>
      </c>
      <c r="CN52" s="42" t="s">
        <v>410</v>
      </c>
      <c r="CO52" s="42" t="s">
        <v>410</v>
      </c>
      <c r="CP52" s="42" t="s">
        <v>410</v>
      </c>
      <c r="CQ52" s="42" t="s">
        <v>410</v>
      </c>
      <c r="CR52" s="42" t="s">
        <v>410</v>
      </c>
      <c r="CS52" s="42" t="s">
        <v>410</v>
      </c>
      <c r="CT52" s="42" t="s">
        <v>410</v>
      </c>
      <c r="CU52" s="42" t="s">
        <v>410</v>
      </c>
      <c r="CV52" s="42" t="s">
        <v>410</v>
      </c>
      <c r="CW52" s="42" t="s">
        <v>410</v>
      </c>
      <c r="CX52" s="42" t="s">
        <v>410</v>
      </c>
      <c r="CY52" s="42" t="s">
        <v>410</v>
      </c>
      <c r="CZ52" s="42" t="s">
        <v>410</v>
      </c>
      <c r="DA52" s="42" t="s">
        <v>410</v>
      </c>
    </row>
    <row r="53" spans="1:105"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0.99199999999999999</v>
      </c>
      <c r="BB53" s="42">
        <v>1.9789999999999999</v>
      </c>
      <c r="BC53" s="42">
        <v>2.9609999999999999</v>
      </c>
      <c r="BD53" s="42">
        <v>3.9379999999999997</v>
      </c>
      <c r="BE53" s="42">
        <v>4.91</v>
      </c>
      <c r="BF53" s="42">
        <v>5.8760000000000003</v>
      </c>
      <c r="BG53" s="42">
        <v>6.8370000000000006</v>
      </c>
      <c r="BH53" s="42">
        <v>7.7930000000000001</v>
      </c>
      <c r="BI53" s="42">
        <v>8.7439999999999998</v>
      </c>
      <c r="BJ53" s="42">
        <v>9.69</v>
      </c>
      <c r="BK53" s="42">
        <v>10.631</v>
      </c>
      <c r="BL53" s="42">
        <v>11.567</v>
      </c>
      <c r="BM53" s="42">
        <v>12.497</v>
      </c>
      <c r="BN53" s="42">
        <v>13.421999999999999</v>
      </c>
      <c r="BO53" s="42">
        <v>14.341999999999999</v>
      </c>
      <c r="BP53" s="42">
        <v>15.257999999999999</v>
      </c>
      <c r="BQ53" s="42">
        <v>16.168000000000003</v>
      </c>
      <c r="BR53" s="42">
        <v>17.073</v>
      </c>
      <c r="BS53" s="42">
        <v>17.973000000000003</v>
      </c>
      <c r="BT53" s="42">
        <v>18.868000000000002</v>
      </c>
      <c r="BU53" s="42">
        <v>19.758000000000003</v>
      </c>
      <c r="BV53" s="42">
        <v>20.643000000000001</v>
      </c>
      <c r="BW53" s="42">
        <v>21.523</v>
      </c>
      <c r="BX53" s="42">
        <v>22.397000000000002</v>
      </c>
      <c r="BY53" s="42">
        <v>23.266000000000002</v>
      </c>
      <c r="BZ53" s="42">
        <v>24.129000000000001</v>
      </c>
      <c r="CA53" s="42">
        <v>24.987000000000002</v>
      </c>
      <c r="CB53" s="42">
        <v>25.839000000000002</v>
      </c>
      <c r="CC53" s="42">
        <v>26.685000000000002</v>
      </c>
      <c r="CD53" s="42">
        <v>27.525000000000002</v>
      </c>
      <c r="CE53" s="42">
        <v>28.359000000000002</v>
      </c>
      <c r="CF53" s="42">
        <v>29.187000000000001</v>
      </c>
      <c r="CG53" s="42">
        <v>30.008000000000003</v>
      </c>
      <c r="CH53" s="42">
        <v>30.821000000000002</v>
      </c>
      <c r="CI53" s="42">
        <v>31.625</v>
      </c>
      <c r="CJ53" s="42">
        <v>32.417999999999999</v>
      </c>
      <c r="CK53" s="42">
        <v>33.199999999999996</v>
      </c>
      <c r="CL53" s="42">
        <v>33.97</v>
      </c>
      <c r="CM53" s="42">
        <v>34.725999999999999</v>
      </c>
      <c r="CN53" s="42" t="s">
        <v>410</v>
      </c>
      <c r="CO53" s="42" t="s">
        <v>410</v>
      </c>
      <c r="CP53" s="42" t="s">
        <v>410</v>
      </c>
      <c r="CQ53" s="42" t="s">
        <v>410</v>
      </c>
      <c r="CR53" s="42" t="s">
        <v>410</v>
      </c>
      <c r="CS53" s="42" t="s">
        <v>410</v>
      </c>
      <c r="CT53" s="42" t="s">
        <v>410</v>
      </c>
      <c r="CU53" s="42" t="s">
        <v>410</v>
      </c>
      <c r="CV53" s="42" t="s">
        <v>410</v>
      </c>
      <c r="CW53" s="42" t="s">
        <v>410</v>
      </c>
      <c r="CX53" s="42" t="s">
        <v>410</v>
      </c>
      <c r="CY53" s="42" t="s">
        <v>410</v>
      </c>
      <c r="CZ53" s="42" t="s">
        <v>410</v>
      </c>
      <c r="DA53" s="42" t="s">
        <v>410</v>
      </c>
    </row>
    <row r="54" spans="1:105"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0.99199999999999999</v>
      </c>
      <c r="BC54" s="42">
        <v>1.9789999999999999</v>
      </c>
      <c r="BD54" s="42">
        <v>2.96</v>
      </c>
      <c r="BE54" s="42">
        <v>3.9359999999999999</v>
      </c>
      <c r="BF54" s="42">
        <v>4.907</v>
      </c>
      <c r="BG54" s="42">
        <v>5.8730000000000002</v>
      </c>
      <c r="BH54" s="42">
        <v>6.8340000000000005</v>
      </c>
      <c r="BI54" s="42">
        <v>7.79</v>
      </c>
      <c r="BJ54" s="42">
        <v>8.74</v>
      </c>
      <c r="BK54" s="42">
        <v>9.6849999999999987</v>
      </c>
      <c r="BL54" s="42">
        <v>10.625</v>
      </c>
      <c r="BM54" s="42">
        <v>11.559999999999999</v>
      </c>
      <c r="BN54" s="42">
        <v>12.49</v>
      </c>
      <c r="BO54" s="42">
        <v>13.414999999999999</v>
      </c>
      <c r="BP54" s="42">
        <v>14.334999999999999</v>
      </c>
      <c r="BQ54" s="42">
        <v>15.25</v>
      </c>
      <c r="BR54" s="42">
        <v>16.16</v>
      </c>
      <c r="BS54" s="42">
        <v>17.065000000000001</v>
      </c>
      <c r="BT54" s="42">
        <v>17.964000000000002</v>
      </c>
      <c r="BU54" s="42">
        <v>18.858000000000001</v>
      </c>
      <c r="BV54" s="42">
        <v>19.747</v>
      </c>
      <c r="BW54" s="42">
        <v>20.631</v>
      </c>
      <c r="BX54" s="42">
        <v>21.509</v>
      </c>
      <c r="BY54" s="42">
        <v>22.382000000000001</v>
      </c>
      <c r="BZ54" s="42">
        <v>23.249000000000002</v>
      </c>
      <c r="CA54" s="42">
        <v>24.111000000000001</v>
      </c>
      <c r="CB54" s="42">
        <v>24.967000000000002</v>
      </c>
      <c r="CC54" s="42">
        <v>25.817</v>
      </c>
      <c r="CD54" s="42">
        <v>26.66</v>
      </c>
      <c r="CE54" s="42">
        <v>27.498000000000001</v>
      </c>
      <c r="CF54" s="42">
        <v>28.329000000000001</v>
      </c>
      <c r="CG54" s="42">
        <v>29.153000000000002</v>
      </c>
      <c r="CH54" s="42">
        <v>29.969000000000001</v>
      </c>
      <c r="CI54" s="42">
        <v>30.776</v>
      </c>
      <c r="CJ54" s="42">
        <v>31.573</v>
      </c>
      <c r="CK54" s="42">
        <v>32.357999999999997</v>
      </c>
      <c r="CL54" s="42">
        <v>33.131</v>
      </c>
      <c r="CM54" s="42">
        <v>33.89</v>
      </c>
      <c r="CN54" s="42" t="s">
        <v>410</v>
      </c>
      <c r="CO54" s="42" t="s">
        <v>410</v>
      </c>
      <c r="CP54" s="42" t="s">
        <v>410</v>
      </c>
      <c r="CQ54" s="42" t="s">
        <v>410</v>
      </c>
      <c r="CR54" s="42" t="s">
        <v>410</v>
      </c>
      <c r="CS54" s="42" t="s">
        <v>410</v>
      </c>
      <c r="CT54" s="42" t="s">
        <v>410</v>
      </c>
      <c r="CU54" s="42" t="s">
        <v>410</v>
      </c>
      <c r="CV54" s="42" t="s">
        <v>410</v>
      </c>
      <c r="CW54" s="42" t="s">
        <v>410</v>
      </c>
      <c r="CX54" s="42" t="s">
        <v>410</v>
      </c>
      <c r="CY54" s="42" t="s">
        <v>410</v>
      </c>
      <c r="CZ54" s="42" t="s">
        <v>410</v>
      </c>
      <c r="DA54" s="42" t="s">
        <v>410</v>
      </c>
    </row>
    <row r="55" spans="1:105"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0.99199999999999999</v>
      </c>
      <c r="BD55" s="42">
        <v>1.978</v>
      </c>
      <c r="BE55" s="42">
        <v>2.9590000000000001</v>
      </c>
      <c r="BF55" s="42">
        <v>3.9350000000000001</v>
      </c>
      <c r="BG55" s="42">
        <v>4.9060000000000006</v>
      </c>
      <c r="BH55" s="42">
        <v>5.8710000000000004</v>
      </c>
      <c r="BI55" s="42">
        <v>6.8310000000000004</v>
      </c>
      <c r="BJ55" s="42">
        <v>7.7860000000000005</v>
      </c>
      <c r="BK55" s="42">
        <v>8.7359999999999989</v>
      </c>
      <c r="BL55" s="42">
        <v>9.6809999999999992</v>
      </c>
      <c r="BM55" s="42">
        <v>10.62</v>
      </c>
      <c r="BN55" s="42">
        <v>11.554</v>
      </c>
      <c r="BO55" s="42">
        <v>12.482999999999999</v>
      </c>
      <c r="BP55" s="42">
        <v>13.407</v>
      </c>
      <c r="BQ55" s="42">
        <v>14.325999999999999</v>
      </c>
      <c r="BR55" s="42">
        <v>15.24</v>
      </c>
      <c r="BS55" s="42">
        <v>16.149000000000001</v>
      </c>
      <c r="BT55" s="42">
        <v>17.053000000000001</v>
      </c>
      <c r="BU55" s="42">
        <v>17.951000000000001</v>
      </c>
      <c r="BV55" s="42">
        <v>18.844000000000001</v>
      </c>
      <c r="BW55" s="42">
        <v>19.732000000000003</v>
      </c>
      <c r="BX55" s="42">
        <v>20.615000000000002</v>
      </c>
      <c r="BY55" s="42">
        <v>21.492000000000001</v>
      </c>
      <c r="BZ55" s="42">
        <v>22.363</v>
      </c>
      <c r="CA55" s="42">
        <v>23.229000000000003</v>
      </c>
      <c r="CB55" s="42">
        <v>24.089000000000002</v>
      </c>
      <c r="CC55" s="42">
        <v>24.943000000000001</v>
      </c>
      <c r="CD55" s="42">
        <v>25.790000000000003</v>
      </c>
      <c r="CE55" s="42">
        <v>26.632000000000001</v>
      </c>
      <c r="CF55" s="42">
        <v>27.467000000000002</v>
      </c>
      <c r="CG55" s="42">
        <v>28.295000000000002</v>
      </c>
      <c r="CH55" s="42">
        <v>29.115000000000002</v>
      </c>
      <c r="CI55" s="42">
        <v>29.925000000000001</v>
      </c>
      <c r="CJ55" s="42">
        <v>30.725000000000001</v>
      </c>
      <c r="CK55" s="42">
        <v>31.513000000000002</v>
      </c>
      <c r="CL55" s="42">
        <v>32.288999999999994</v>
      </c>
      <c r="CM55" s="42">
        <v>33.050999999999995</v>
      </c>
      <c r="CN55" s="42" t="s">
        <v>410</v>
      </c>
      <c r="CO55" s="42" t="s">
        <v>410</v>
      </c>
      <c r="CP55" s="42" t="s">
        <v>410</v>
      </c>
      <c r="CQ55" s="42" t="s">
        <v>410</v>
      </c>
      <c r="CR55" s="42" t="s">
        <v>410</v>
      </c>
      <c r="CS55" s="42" t="s">
        <v>410</v>
      </c>
      <c r="CT55" s="42" t="s">
        <v>410</v>
      </c>
      <c r="CU55" s="42" t="s">
        <v>410</v>
      </c>
      <c r="CV55" s="42" t="s">
        <v>410</v>
      </c>
      <c r="CW55" s="42" t="s">
        <v>410</v>
      </c>
      <c r="CX55" s="42" t="s">
        <v>410</v>
      </c>
      <c r="CY55" s="42" t="s">
        <v>410</v>
      </c>
      <c r="CZ55" s="42" t="s">
        <v>410</v>
      </c>
      <c r="DA55" s="42" t="s">
        <v>410</v>
      </c>
    </row>
    <row r="56" spans="1:105"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0.99099999999999999</v>
      </c>
      <c r="BE56" s="42">
        <v>1.9769999999999999</v>
      </c>
      <c r="BF56" s="42">
        <v>2.9579999999999997</v>
      </c>
      <c r="BG56" s="42">
        <v>3.9329999999999998</v>
      </c>
      <c r="BH56" s="42">
        <v>4.9030000000000005</v>
      </c>
      <c r="BI56" s="42">
        <v>5.8680000000000003</v>
      </c>
      <c r="BJ56" s="42">
        <v>6.8280000000000003</v>
      </c>
      <c r="BK56" s="42">
        <v>7.782</v>
      </c>
      <c r="BL56" s="42">
        <v>8.7309999999999999</v>
      </c>
      <c r="BM56" s="42">
        <v>9.6749999999999989</v>
      </c>
      <c r="BN56" s="42">
        <v>10.613999999999999</v>
      </c>
      <c r="BO56" s="42">
        <v>11.548</v>
      </c>
      <c r="BP56" s="42">
        <v>12.477</v>
      </c>
      <c r="BQ56" s="42">
        <v>13.399999999999999</v>
      </c>
      <c r="BR56" s="42">
        <v>14.318</v>
      </c>
      <c r="BS56" s="42">
        <v>15.231</v>
      </c>
      <c r="BT56" s="42">
        <v>16.139000000000003</v>
      </c>
      <c r="BU56" s="42">
        <v>17.042000000000002</v>
      </c>
      <c r="BV56" s="42">
        <v>17.939</v>
      </c>
      <c r="BW56" s="42">
        <v>18.831</v>
      </c>
      <c r="BX56" s="42">
        <v>19.718</v>
      </c>
      <c r="BY56" s="42">
        <v>20.599</v>
      </c>
      <c r="BZ56" s="42">
        <v>21.474</v>
      </c>
      <c r="CA56" s="42">
        <v>22.344000000000001</v>
      </c>
      <c r="CB56" s="42">
        <v>23.208000000000002</v>
      </c>
      <c r="CC56" s="42">
        <v>24.065000000000001</v>
      </c>
      <c r="CD56" s="42">
        <v>24.916</v>
      </c>
      <c r="CE56" s="42">
        <v>25.761000000000003</v>
      </c>
      <c r="CF56" s="42">
        <v>26.6</v>
      </c>
      <c r="CG56" s="42">
        <v>27.431000000000001</v>
      </c>
      <c r="CH56" s="42">
        <v>28.254000000000001</v>
      </c>
      <c r="CI56" s="42">
        <v>29.068000000000001</v>
      </c>
      <c r="CJ56" s="42">
        <v>29.871000000000002</v>
      </c>
      <c r="CK56" s="42">
        <v>30.662000000000003</v>
      </c>
      <c r="CL56" s="42">
        <v>31.441000000000003</v>
      </c>
      <c r="CM56" s="42">
        <v>32.205999999999996</v>
      </c>
      <c r="CN56" s="42" t="s">
        <v>410</v>
      </c>
      <c r="CO56" s="42" t="s">
        <v>410</v>
      </c>
      <c r="CP56" s="42" t="s">
        <v>410</v>
      </c>
      <c r="CQ56" s="42" t="s">
        <v>410</v>
      </c>
      <c r="CR56" s="42" t="s">
        <v>410</v>
      </c>
      <c r="CS56" s="42" t="s">
        <v>410</v>
      </c>
      <c r="CT56" s="42" t="s">
        <v>410</v>
      </c>
      <c r="CU56" s="42" t="s">
        <v>410</v>
      </c>
      <c r="CV56" s="42" t="s">
        <v>410</v>
      </c>
      <c r="CW56" s="42" t="s">
        <v>410</v>
      </c>
      <c r="CX56" s="42" t="s">
        <v>410</v>
      </c>
      <c r="CY56" s="42" t="s">
        <v>410</v>
      </c>
      <c r="CZ56" s="42" t="s">
        <v>410</v>
      </c>
      <c r="DA56" s="42" t="s">
        <v>410</v>
      </c>
    </row>
    <row r="57" spans="1:105"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0.99099999999999999</v>
      </c>
      <c r="BF57" s="42">
        <v>1.976</v>
      </c>
      <c r="BG57" s="42">
        <v>2.956</v>
      </c>
      <c r="BH57" s="42">
        <v>3.931</v>
      </c>
      <c r="BI57" s="42">
        <v>4.9010000000000007</v>
      </c>
      <c r="BJ57" s="42">
        <v>5.8650000000000002</v>
      </c>
      <c r="BK57" s="42">
        <v>6.8240000000000007</v>
      </c>
      <c r="BL57" s="42">
        <v>7.7780000000000005</v>
      </c>
      <c r="BM57" s="42">
        <v>8.7270000000000003</v>
      </c>
      <c r="BN57" s="42">
        <v>9.67</v>
      </c>
      <c r="BO57" s="42">
        <v>10.607999999999999</v>
      </c>
      <c r="BP57" s="42">
        <v>11.540999999999999</v>
      </c>
      <c r="BQ57" s="42">
        <v>12.468999999999999</v>
      </c>
      <c r="BR57" s="42">
        <v>13.391999999999999</v>
      </c>
      <c r="BS57" s="42">
        <v>14.308999999999999</v>
      </c>
      <c r="BT57" s="42">
        <v>15.221</v>
      </c>
      <c r="BU57" s="42">
        <v>16.128</v>
      </c>
      <c r="BV57" s="42">
        <v>17.03</v>
      </c>
      <c r="BW57" s="42">
        <v>17.926000000000002</v>
      </c>
      <c r="BX57" s="42">
        <v>18.817</v>
      </c>
      <c r="BY57" s="42">
        <v>19.702000000000002</v>
      </c>
      <c r="BZ57" s="42">
        <v>20.582000000000001</v>
      </c>
      <c r="CA57" s="42">
        <v>21.456</v>
      </c>
      <c r="CB57" s="42">
        <v>22.324000000000002</v>
      </c>
      <c r="CC57" s="42">
        <v>23.185000000000002</v>
      </c>
      <c r="CD57" s="42">
        <v>24.040000000000003</v>
      </c>
      <c r="CE57" s="42">
        <v>24.889000000000003</v>
      </c>
      <c r="CF57" s="42">
        <v>25.731000000000002</v>
      </c>
      <c r="CG57" s="42">
        <v>26.566000000000003</v>
      </c>
      <c r="CH57" s="42">
        <v>27.391999999999999</v>
      </c>
      <c r="CI57" s="42">
        <v>28.209</v>
      </c>
      <c r="CJ57" s="42">
        <v>29.016000000000002</v>
      </c>
      <c r="CK57" s="42">
        <v>29.811</v>
      </c>
      <c r="CL57" s="42">
        <v>30.593</v>
      </c>
      <c r="CM57" s="42">
        <v>31.361000000000001</v>
      </c>
      <c r="CN57" s="42" t="s">
        <v>410</v>
      </c>
      <c r="CO57" s="42" t="s">
        <v>410</v>
      </c>
      <c r="CP57" s="42" t="s">
        <v>410</v>
      </c>
      <c r="CQ57" s="42" t="s">
        <v>410</v>
      </c>
      <c r="CR57" s="42" t="s">
        <v>410</v>
      </c>
      <c r="CS57" s="42" t="s">
        <v>410</v>
      </c>
      <c r="CT57" s="42" t="s">
        <v>410</v>
      </c>
      <c r="CU57" s="42" t="s">
        <v>410</v>
      </c>
      <c r="CV57" s="42" t="s">
        <v>410</v>
      </c>
      <c r="CW57" s="42" t="s">
        <v>410</v>
      </c>
      <c r="CX57" s="42" t="s">
        <v>410</v>
      </c>
      <c r="CY57" s="42" t="s">
        <v>410</v>
      </c>
      <c r="CZ57" s="42" t="s">
        <v>410</v>
      </c>
      <c r="DA57" s="42" t="s">
        <v>410</v>
      </c>
    </row>
    <row r="58" spans="1:105"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v>
      </c>
      <c r="BG58" s="42">
        <v>1.9749999999999999</v>
      </c>
      <c r="BH58" s="42">
        <v>2.9550000000000001</v>
      </c>
      <c r="BI58" s="42">
        <v>3.9289999999999998</v>
      </c>
      <c r="BJ58" s="42">
        <v>4.8980000000000006</v>
      </c>
      <c r="BK58" s="42">
        <v>5.8620000000000001</v>
      </c>
      <c r="BL58" s="42">
        <v>6.82</v>
      </c>
      <c r="BM58" s="42">
        <v>7.7730000000000006</v>
      </c>
      <c r="BN58" s="42">
        <v>8.7210000000000001</v>
      </c>
      <c r="BO58" s="42">
        <v>9.6639999999999997</v>
      </c>
      <c r="BP58" s="42">
        <v>10.602</v>
      </c>
      <c r="BQ58" s="42">
        <v>11.533999999999999</v>
      </c>
      <c r="BR58" s="42">
        <v>12.461</v>
      </c>
      <c r="BS58" s="42">
        <v>13.382999999999999</v>
      </c>
      <c r="BT58" s="42">
        <v>14.299999999999999</v>
      </c>
      <c r="BU58" s="42">
        <v>15.211</v>
      </c>
      <c r="BV58" s="42">
        <v>16.117000000000001</v>
      </c>
      <c r="BW58" s="42">
        <v>17.018000000000001</v>
      </c>
      <c r="BX58" s="42">
        <v>17.913</v>
      </c>
      <c r="BY58" s="42">
        <v>18.802</v>
      </c>
      <c r="BZ58" s="42">
        <v>19.686</v>
      </c>
      <c r="CA58" s="42">
        <v>20.564</v>
      </c>
      <c r="CB58" s="42">
        <v>21.435000000000002</v>
      </c>
      <c r="CC58" s="42">
        <v>22.3</v>
      </c>
      <c r="CD58" s="42">
        <v>23.158000000000001</v>
      </c>
      <c r="CE58" s="42">
        <v>24.011000000000003</v>
      </c>
      <c r="CF58" s="42">
        <v>24.857000000000003</v>
      </c>
      <c r="CG58" s="42">
        <v>25.695</v>
      </c>
      <c r="CH58" s="42">
        <v>26.525000000000002</v>
      </c>
      <c r="CI58" s="42">
        <v>27.345000000000002</v>
      </c>
      <c r="CJ58" s="42">
        <v>28.155000000000001</v>
      </c>
      <c r="CK58" s="42">
        <v>28.953000000000003</v>
      </c>
      <c r="CL58" s="42">
        <v>29.738</v>
      </c>
      <c r="CM58" s="42">
        <v>30.509</v>
      </c>
      <c r="CN58" s="42" t="s">
        <v>410</v>
      </c>
      <c r="CO58" s="42" t="s">
        <v>410</v>
      </c>
      <c r="CP58" s="42" t="s">
        <v>410</v>
      </c>
      <c r="CQ58" s="42" t="s">
        <v>410</v>
      </c>
      <c r="CR58" s="42" t="s">
        <v>410</v>
      </c>
      <c r="CS58" s="42" t="s">
        <v>410</v>
      </c>
      <c r="CT58" s="42" t="s">
        <v>410</v>
      </c>
      <c r="CU58" s="42" t="s">
        <v>410</v>
      </c>
      <c r="CV58" s="42" t="s">
        <v>410</v>
      </c>
      <c r="CW58" s="42" t="s">
        <v>410</v>
      </c>
      <c r="CX58" s="42" t="s">
        <v>410</v>
      </c>
      <c r="CY58" s="42" t="s">
        <v>410</v>
      </c>
      <c r="CZ58" s="42" t="s">
        <v>410</v>
      </c>
      <c r="DA58" s="42" t="s">
        <v>410</v>
      </c>
    </row>
    <row r="59" spans="1:105"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v>
      </c>
      <c r="BH59" s="42">
        <v>1.974</v>
      </c>
      <c r="BI59" s="42">
        <v>2.9529999999999998</v>
      </c>
      <c r="BJ59" s="42">
        <v>3.927</v>
      </c>
      <c r="BK59" s="42">
        <v>4.8950000000000005</v>
      </c>
      <c r="BL59" s="42">
        <v>5.8580000000000005</v>
      </c>
      <c r="BM59" s="42">
        <v>6.8160000000000007</v>
      </c>
      <c r="BN59" s="42">
        <v>7.7690000000000001</v>
      </c>
      <c r="BO59" s="42">
        <v>8.7159999999999993</v>
      </c>
      <c r="BP59" s="42">
        <v>9.6579999999999995</v>
      </c>
      <c r="BQ59" s="42">
        <v>10.594999999999999</v>
      </c>
      <c r="BR59" s="42">
        <v>11.526999999999999</v>
      </c>
      <c r="BS59" s="42">
        <v>12.452999999999999</v>
      </c>
      <c r="BT59" s="42">
        <v>13.373999999999999</v>
      </c>
      <c r="BU59" s="42">
        <v>14.29</v>
      </c>
      <c r="BV59" s="42">
        <v>15.2</v>
      </c>
      <c r="BW59" s="42">
        <v>16.105</v>
      </c>
      <c r="BX59" s="42">
        <v>17.004000000000001</v>
      </c>
      <c r="BY59" s="42">
        <v>17.897000000000002</v>
      </c>
      <c r="BZ59" s="42">
        <v>18.785</v>
      </c>
      <c r="CA59" s="42">
        <v>19.667000000000002</v>
      </c>
      <c r="CB59" s="42">
        <v>20.542000000000002</v>
      </c>
      <c r="CC59" s="42">
        <v>21.411000000000001</v>
      </c>
      <c r="CD59" s="42">
        <v>22.273</v>
      </c>
      <c r="CE59" s="42">
        <v>23.129000000000001</v>
      </c>
      <c r="CF59" s="42">
        <v>23.978000000000002</v>
      </c>
      <c r="CG59" s="42">
        <v>24.82</v>
      </c>
      <c r="CH59" s="42">
        <v>25.653000000000002</v>
      </c>
      <c r="CI59" s="42">
        <v>26.477</v>
      </c>
      <c r="CJ59" s="42">
        <v>27.290000000000003</v>
      </c>
      <c r="CK59" s="42">
        <v>28.091000000000001</v>
      </c>
      <c r="CL59" s="42">
        <v>28.880000000000003</v>
      </c>
      <c r="CM59" s="42">
        <v>29.654</v>
      </c>
      <c r="CN59" s="42" t="s">
        <v>410</v>
      </c>
      <c r="CO59" s="42" t="s">
        <v>410</v>
      </c>
      <c r="CP59" s="42" t="s">
        <v>410</v>
      </c>
      <c r="CQ59" s="42" t="s">
        <v>410</v>
      </c>
      <c r="CR59" s="42" t="s">
        <v>410</v>
      </c>
      <c r="CS59" s="42" t="s">
        <v>410</v>
      </c>
      <c r="CT59" s="42" t="s">
        <v>410</v>
      </c>
      <c r="CU59" s="42" t="s">
        <v>410</v>
      </c>
      <c r="CV59" s="42" t="s">
        <v>410</v>
      </c>
      <c r="CW59" s="42" t="s">
        <v>410</v>
      </c>
      <c r="CX59" s="42" t="s">
        <v>410</v>
      </c>
      <c r="CY59" s="42" t="s">
        <v>410</v>
      </c>
      <c r="CZ59" s="42" t="s">
        <v>410</v>
      </c>
      <c r="DA59" s="42" t="s">
        <v>410</v>
      </c>
    </row>
    <row r="60" spans="1:105"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0.98899999999999999</v>
      </c>
      <c r="BI60" s="42">
        <v>1.9729999999999999</v>
      </c>
      <c r="BJ60" s="42">
        <v>2.9510000000000001</v>
      </c>
      <c r="BK60" s="42">
        <v>3.9239999999999999</v>
      </c>
      <c r="BL60" s="42">
        <v>4.8920000000000003</v>
      </c>
      <c r="BM60" s="42">
        <v>5.8540000000000001</v>
      </c>
      <c r="BN60" s="42">
        <v>6.8109999999999999</v>
      </c>
      <c r="BO60" s="42">
        <v>7.7629999999999999</v>
      </c>
      <c r="BP60" s="42">
        <v>8.7099999999999991</v>
      </c>
      <c r="BQ60" s="42">
        <v>9.6509999999999998</v>
      </c>
      <c r="BR60" s="42">
        <v>10.587</v>
      </c>
      <c r="BS60" s="42">
        <v>11.517999999999999</v>
      </c>
      <c r="BT60" s="42">
        <v>12.443</v>
      </c>
      <c r="BU60" s="42">
        <v>13.363</v>
      </c>
      <c r="BV60" s="42">
        <v>14.276999999999999</v>
      </c>
      <c r="BW60" s="42">
        <v>15.186</v>
      </c>
      <c r="BX60" s="42">
        <v>16.089000000000002</v>
      </c>
      <c r="BY60" s="42">
        <v>16.987000000000002</v>
      </c>
      <c r="BZ60" s="42">
        <v>17.879000000000001</v>
      </c>
      <c r="CA60" s="42">
        <v>18.765000000000001</v>
      </c>
      <c r="CB60" s="42">
        <v>19.644000000000002</v>
      </c>
      <c r="CC60" s="42">
        <v>20.516999999999999</v>
      </c>
      <c r="CD60" s="42">
        <v>21.383000000000003</v>
      </c>
      <c r="CE60" s="42">
        <v>22.243000000000002</v>
      </c>
      <c r="CF60" s="42">
        <v>23.096</v>
      </c>
      <c r="CG60" s="42">
        <v>23.941000000000003</v>
      </c>
      <c r="CH60" s="42">
        <v>24.778000000000002</v>
      </c>
      <c r="CI60" s="42">
        <v>25.605</v>
      </c>
      <c r="CJ60" s="42">
        <v>26.421000000000003</v>
      </c>
      <c r="CK60" s="42">
        <v>27.225000000000001</v>
      </c>
      <c r="CL60" s="42">
        <v>28.016999999999999</v>
      </c>
      <c r="CM60" s="42">
        <v>28.794</v>
      </c>
      <c r="CN60" s="42" t="s">
        <v>410</v>
      </c>
      <c r="CO60" s="42" t="s">
        <v>410</v>
      </c>
      <c r="CP60" s="42" t="s">
        <v>410</v>
      </c>
      <c r="CQ60" s="42" t="s">
        <v>410</v>
      </c>
      <c r="CR60" s="42" t="s">
        <v>410</v>
      </c>
      <c r="CS60" s="42" t="s">
        <v>410</v>
      </c>
      <c r="CT60" s="42" t="s">
        <v>410</v>
      </c>
      <c r="CU60" s="42" t="s">
        <v>410</v>
      </c>
      <c r="CV60" s="42" t="s">
        <v>410</v>
      </c>
      <c r="CW60" s="42" t="s">
        <v>410</v>
      </c>
      <c r="CX60" s="42" t="s">
        <v>410</v>
      </c>
      <c r="CY60" s="42" t="s">
        <v>410</v>
      </c>
      <c r="CZ60" s="42" t="s">
        <v>410</v>
      </c>
      <c r="DA60" s="42" t="s">
        <v>410</v>
      </c>
    </row>
    <row r="61" spans="1:105"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0.98899999999999999</v>
      </c>
      <c r="BJ61" s="42">
        <v>1.972</v>
      </c>
      <c r="BK61" s="42">
        <v>2.9499999999999997</v>
      </c>
      <c r="BL61" s="42">
        <v>3.9219999999999997</v>
      </c>
      <c r="BM61" s="42">
        <v>4.8890000000000002</v>
      </c>
      <c r="BN61" s="42">
        <v>5.851</v>
      </c>
      <c r="BO61" s="42">
        <v>6.8070000000000004</v>
      </c>
      <c r="BP61" s="42">
        <v>7.758</v>
      </c>
      <c r="BQ61" s="42">
        <v>8.7039999999999988</v>
      </c>
      <c r="BR61" s="42">
        <v>9.6440000000000001</v>
      </c>
      <c r="BS61" s="42">
        <v>10.578999999999999</v>
      </c>
      <c r="BT61" s="42">
        <v>11.508999999999999</v>
      </c>
      <c r="BU61" s="42">
        <v>12.433</v>
      </c>
      <c r="BV61" s="42">
        <v>13.352</v>
      </c>
      <c r="BW61" s="42">
        <v>14.264999999999999</v>
      </c>
      <c r="BX61" s="42">
        <v>15.171999999999999</v>
      </c>
      <c r="BY61" s="42">
        <v>16.074000000000002</v>
      </c>
      <c r="BZ61" s="42">
        <v>16.970000000000002</v>
      </c>
      <c r="CA61" s="42">
        <v>17.860000000000003</v>
      </c>
      <c r="CB61" s="42">
        <v>18.743000000000002</v>
      </c>
      <c r="CC61" s="42">
        <v>19.62</v>
      </c>
      <c r="CD61" s="42">
        <v>20.490000000000002</v>
      </c>
      <c r="CE61" s="42">
        <v>21.354000000000003</v>
      </c>
      <c r="CF61" s="42">
        <v>22.211000000000002</v>
      </c>
      <c r="CG61" s="42">
        <v>23.060000000000002</v>
      </c>
      <c r="CH61" s="42">
        <v>23.900000000000002</v>
      </c>
      <c r="CI61" s="42">
        <v>24.731000000000002</v>
      </c>
      <c r="CJ61" s="42">
        <v>25.551000000000002</v>
      </c>
      <c r="CK61" s="42">
        <v>26.358000000000001</v>
      </c>
      <c r="CL61" s="42">
        <v>27.153000000000002</v>
      </c>
      <c r="CM61" s="42">
        <v>27.933</v>
      </c>
      <c r="CN61" s="42" t="s">
        <v>410</v>
      </c>
      <c r="CO61" s="42" t="s">
        <v>410</v>
      </c>
      <c r="CP61" s="42" t="s">
        <v>410</v>
      </c>
      <c r="CQ61" s="42" t="s">
        <v>410</v>
      </c>
      <c r="CR61" s="42" t="s">
        <v>410</v>
      </c>
      <c r="CS61" s="42" t="s">
        <v>410</v>
      </c>
      <c r="CT61" s="42" t="s">
        <v>410</v>
      </c>
      <c r="CU61" s="42" t="s">
        <v>410</v>
      </c>
      <c r="CV61" s="42" t="s">
        <v>410</v>
      </c>
      <c r="CW61" s="42" t="s">
        <v>410</v>
      </c>
      <c r="CX61" s="42" t="s">
        <v>410</v>
      </c>
      <c r="CY61" s="42" t="s">
        <v>410</v>
      </c>
      <c r="CZ61" s="42" t="s">
        <v>410</v>
      </c>
      <c r="DA61" s="42" t="s">
        <v>410</v>
      </c>
    </row>
    <row r="62" spans="1:105"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0.98799999999999999</v>
      </c>
      <c r="BK62" s="42">
        <v>1.97</v>
      </c>
      <c r="BL62" s="42">
        <v>2.9470000000000001</v>
      </c>
      <c r="BM62" s="42">
        <v>3.919</v>
      </c>
      <c r="BN62" s="42">
        <v>4.8850000000000007</v>
      </c>
      <c r="BO62" s="42">
        <v>5.8460000000000001</v>
      </c>
      <c r="BP62" s="42">
        <v>6.8020000000000005</v>
      </c>
      <c r="BQ62" s="42">
        <v>7.7520000000000007</v>
      </c>
      <c r="BR62" s="42">
        <v>8.6969999999999992</v>
      </c>
      <c r="BS62" s="42">
        <v>9.6359999999999992</v>
      </c>
      <c r="BT62" s="42">
        <v>10.57</v>
      </c>
      <c r="BU62" s="42">
        <v>11.497999999999999</v>
      </c>
      <c r="BV62" s="42">
        <v>12.420999999999999</v>
      </c>
      <c r="BW62" s="42">
        <v>13.337999999999999</v>
      </c>
      <c r="BX62" s="42">
        <v>14.25</v>
      </c>
      <c r="BY62" s="42">
        <v>15.155999999999999</v>
      </c>
      <c r="BZ62" s="42">
        <v>16.056000000000001</v>
      </c>
      <c r="CA62" s="42">
        <v>16.950000000000003</v>
      </c>
      <c r="CB62" s="42">
        <v>17.837</v>
      </c>
      <c r="CC62" s="42">
        <v>18.718</v>
      </c>
      <c r="CD62" s="42">
        <v>19.592000000000002</v>
      </c>
      <c r="CE62" s="42">
        <v>20.46</v>
      </c>
      <c r="CF62" s="42">
        <v>21.32</v>
      </c>
      <c r="CG62" s="42">
        <v>22.173000000000002</v>
      </c>
      <c r="CH62" s="42">
        <v>23.016999999999999</v>
      </c>
      <c r="CI62" s="42">
        <v>23.851000000000003</v>
      </c>
      <c r="CJ62" s="42">
        <v>24.673999999999999</v>
      </c>
      <c r="CK62" s="42">
        <v>25.485000000000003</v>
      </c>
      <c r="CL62" s="42">
        <v>26.283000000000001</v>
      </c>
      <c r="CM62" s="42">
        <v>27.066000000000003</v>
      </c>
      <c r="CN62" s="42" t="s">
        <v>410</v>
      </c>
      <c r="CO62" s="42" t="s">
        <v>410</v>
      </c>
      <c r="CP62" s="42" t="s">
        <v>410</v>
      </c>
      <c r="CQ62" s="42" t="s">
        <v>410</v>
      </c>
      <c r="CR62" s="42" t="s">
        <v>410</v>
      </c>
      <c r="CS62" s="42" t="s">
        <v>410</v>
      </c>
      <c r="CT62" s="42" t="s">
        <v>410</v>
      </c>
      <c r="CU62" s="42" t="s">
        <v>410</v>
      </c>
      <c r="CV62" s="42" t="s">
        <v>410</v>
      </c>
      <c r="CW62" s="42" t="s">
        <v>410</v>
      </c>
      <c r="CX62" s="42" t="s">
        <v>410</v>
      </c>
      <c r="CY62" s="42" t="s">
        <v>410</v>
      </c>
      <c r="CZ62" s="42" t="s">
        <v>410</v>
      </c>
      <c r="DA62" s="42" t="s">
        <v>410</v>
      </c>
    </row>
    <row r="63" spans="1:105"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0.98699999999999999</v>
      </c>
      <c r="BL63" s="42">
        <v>1.9689999999999999</v>
      </c>
      <c r="BM63" s="42">
        <v>2.9449999999999998</v>
      </c>
      <c r="BN63" s="42">
        <v>3.9159999999999999</v>
      </c>
      <c r="BO63" s="42">
        <v>4.8820000000000006</v>
      </c>
      <c r="BP63" s="42">
        <v>5.8420000000000005</v>
      </c>
      <c r="BQ63" s="42">
        <v>6.7970000000000006</v>
      </c>
      <c r="BR63" s="42">
        <v>7.7460000000000004</v>
      </c>
      <c r="BS63" s="42">
        <v>8.69</v>
      </c>
      <c r="BT63" s="42">
        <v>9.6280000000000001</v>
      </c>
      <c r="BU63" s="42">
        <v>10.561</v>
      </c>
      <c r="BV63" s="42">
        <v>11.488</v>
      </c>
      <c r="BW63" s="42">
        <v>12.41</v>
      </c>
      <c r="BX63" s="42">
        <v>13.325999999999999</v>
      </c>
      <c r="BY63" s="42">
        <v>14.235999999999999</v>
      </c>
      <c r="BZ63" s="42">
        <v>15.139999999999999</v>
      </c>
      <c r="CA63" s="42">
        <v>16.038</v>
      </c>
      <c r="CB63" s="42">
        <v>16.929000000000002</v>
      </c>
      <c r="CC63" s="42">
        <v>17.813000000000002</v>
      </c>
      <c r="CD63" s="42">
        <v>18.690000000000001</v>
      </c>
      <c r="CE63" s="42">
        <v>19.561</v>
      </c>
      <c r="CF63" s="42">
        <v>20.425000000000001</v>
      </c>
      <c r="CG63" s="42">
        <v>21.281000000000002</v>
      </c>
      <c r="CH63" s="42">
        <v>22.128</v>
      </c>
      <c r="CI63" s="42">
        <v>22.965</v>
      </c>
      <c r="CJ63" s="42">
        <v>23.791</v>
      </c>
      <c r="CK63" s="42">
        <v>24.605</v>
      </c>
      <c r="CL63" s="42">
        <v>25.406000000000002</v>
      </c>
      <c r="CM63" s="42">
        <v>26.193000000000001</v>
      </c>
      <c r="CN63" s="42" t="s">
        <v>410</v>
      </c>
      <c r="CO63" s="42" t="s">
        <v>410</v>
      </c>
      <c r="CP63" s="42" t="s">
        <v>410</v>
      </c>
      <c r="CQ63" s="42" t="s">
        <v>410</v>
      </c>
      <c r="CR63" s="42" t="s">
        <v>410</v>
      </c>
      <c r="CS63" s="42" t="s">
        <v>410</v>
      </c>
      <c r="CT63" s="42" t="s">
        <v>410</v>
      </c>
      <c r="CU63" s="42" t="s">
        <v>410</v>
      </c>
      <c r="CV63" s="42" t="s">
        <v>410</v>
      </c>
      <c r="CW63" s="42" t="s">
        <v>410</v>
      </c>
      <c r="CX63" s="42" t="s">
        <v>410</v>
      </c>
      <c r="CY63" s="42" t="s">
        <v>410</v>
      </c>
      <c r="CZ63" s="42" t="s">
        <v>410</v>
      </c>
      <c r="DA63" s="42" t="s">
        <v>410</v>
      </c>
    </row>
    <row r="64" spans="1:105"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0.98599999999999999</v>
      </c>
      <c r="BM64" s="42">
        <v>1.9669999999999999</v>
      </c>
      <c r="BN64" s="42">
        <v>2.9430000000000001</v>
      </c>
      <c r="BO64" s="42">
        <v>3.9129999999999998</v>
      </c>
      <c r="BP64" s="42">
        <v>4.8780000000000001</v>
      </c>
      <c r="BQ64" s="42">
        <v>5.8370000000000006</v>
      </c>
      <c r="BR64" s="42">
        <v>6.7910000000000004</v>
      </c>
      <c r="BS64" s="42">
        <v>7.7390000000000008</v>
      </c>
      <c r="BT64" s="42">
        <v>8.6819999999999986</v>
      </c>
      <c r="BU64" s="42">
        <v>9.6189999999999998</v>
      </c>
      <c r="BV64" s="42">
        <v>10.551</v>
      </c>
      <c r="BW64" s="42">
        <v>11.477</v>
      </c>
      <c r="BX64" s="42">
        <v>12.397</v>
      </c>
      <c r="BY64" s="42">
        <v>13.311</v>
      </c>
      <c r="BZ64" s="42">
        <v>14.218999999999999</v>
      </c>
      <c r="CA64" s="42">
        <v>15.120999999999999</v>
      </c>
      <c r="CB64" s="42">
        <v>16.016000000000002</v>
      </c>
      <c r="CC64" s="42">
        <v>16.904</v>
      </c>
      <c r="CD64" s="42">
        <v>17.785</v>
      </c>
      <c r="CE64" s="42">
        <v>18.66</v>
      </c>
      <c r="CF64" s="42">
        <v>19.528000000000002</v>
      </c>
      <c r="CG64" s="42">
        <v>20.388000000000002</v>
      </c>
      <c r="CH64" s="42">
        <v>21.239000000000001</v>
      </c>
      <c r="CI64" s="42">
        <v>22.080000000000002</v>
      </c>
      <c r="CJ64" s="42">
        <v>22.91</v>
      </c>
      <c r="CK64" s="42">
        <v>23.727</v>
      </c>
      <c r="CL64" s="42">
        <v>24.531000000000002</v>
      </c>
      <c r="CM64" s="42">
        <v>25.321000000000002</v>
      </c>
      <c r="CN64" s="42" t="s">
        <v>410</v>
      </c>
      <c r="CO64" s="42" t="s">
        <v>410</v>
      </c>
      <c r="CP64" s="42" t="s">
        <v>410</v>
      </c>
      <c r="CQ64" s="42" t="s">
        <v>410</v>
      </c>
      <c r="CR64" s="42" t="s">
        <v>410</v>
      </c>
      <c r="CS64" s="42" t="s">
        <v>410</v>
      </c>
      <c r="CT64" s="42" t="s">
        <v>410</v>
      </c>
      <c r="CU64" s="42" t="s">
        <v>410</v>
      </c>
      <c r="CV64" s="42" t="s">
        <v>410</v>
      </c>
      <c r="CW64" s="42" t="s">
        <v>410</v>
      </c>
      <c r="CX64" s="42" t="s">
        <v>410</v>
      </c>
      <c r="CY64" s="42" t="s">
        <v>410</v>
      </c>
      <c r="CZ64" s="42" t="s">
        <v>410</v>
      </c>
      <c r="DA64" s="42" t="s">
        <v>410</v>
      </c>
    </row>
    <row r="65" spans="1:105"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0.98599999999999999</v>
      </c>
      <c r="BN65" s="42">
        <v>1.966</v>
      </c>
      <c r="BO65" s="42">
        <v>2.9409999999999998</v>
      </c>
      <c r="BP65" s="42">
        <v>3.911</v>
      </c>
      <c r="BQ65" s="42">
        <v>4.875</v>
      </c>
      <c r="BR65" s="42">
        <v>5.8330000000000002</v>
      </c>
      <c r="BS65" s="42">
        <v>6.7860000000000005</v>
      </c>
      <c r="BT65" s="42">
        <v>7.7330000000000005</v>
      </c>
      <c r="BU65" s="42">
        <v>8.6749999999999989</v>
      </c>
      <c r="BV65" s="42">
        <v>9.6109999999999989</v>
      </c>
      <c r="BW65" s="42">
        <v>10.540999999999999</v>
      </c>
      <c r="BX65" s="42">
        <v>11.465</v>
      </c>
      <c r="BY65" s="42">
        <v>12.382999999999999</v>
      </c>
      <c r="BZ65" s="42">
        <v>13.295</v>
      </c>
      <c r="CA65" s="42">
        <v>14.200999999999999</v>
      </c>
      <c r="CB65" s="42">
        <v>15.1</v>
      </c>
      <c r="CC65" s="42">
        <v>15.991999999999999</v>
      </c>
      <c r="CD65" s="42">
        <v>16.877000000000002</v>
      </c>
      <c r="CE65" s="42">
        <v>17.756</v>
      </c>
      <c r="CF65" s="42">
        <v>18.627000000000002</v>
      </c>
      <c r="CG65" s="42">
        <v>19.490000000000002</v>
      </c>
      <c r="CH65" s="42">
        <v>20.344000000000001</v>
      </c>
      <c r="CI65" s="42">
        <v>21.188000000000002</v>
      </c>
      <c r="CJ65" s="42">
        <v>22.021000000000001</v>
      </c>
      <c r="CK65" s="42">
        <v>22.841000000000001</v>
      </c>
      <c r="CL65" s="42">
        <v>23.648</v>
      </c>
      <c r="CM65" s="42">
        <v>24.441000000000003</v>
      </c>
      <c r="CN65" s="42" t="s">
        <v>410</v>
      </c>
      <c r="CO65" s="42" t="s">
        <v>410</v>
      </c>
      <c r="CP65" s="42" t="s">
        <v>410</v>
      </c>
      <c r="CQ65" s="42" t="s">
        <v>410</v>
      </c>
      <c r="CR65" s="42" t="s">
        <v>410</v>
      </c>
      <c r="CS65" s="42" t="s">
        <v>410</v>
      </c>
      <c r="CT65" s="42" t="s">
        <v>410</v>
      </c>
      <c r="CU65" s="42" t="s">
        <v>410</v>
      </c>
      <c r="CV65" s="42" t="s">
        <v>410</v>
      </c>
      <c r="CW65" s="42" t="s">
        <v>410</v>
      </c>
      <c r="CX65" s="42" t="s">
        <v>410</v>
      </c>
      <c r="CY65" s="42" t="s">
        <v>410</v>
      </c>
      <c r="CZ65" s="42" t="s">
        <v>410</v>
      </c>
      <c r="DA65" s="42" t="s">
        <v>410</v>
      </c>
    </row>
    <row r="66" spans="1:105"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0.98499999999999999</v>
      </c>
      <c r="BO66" s="42">
        <v>1.964</v>
      </c>
      <c r="BP66" s="42">
        <v>2.9379999999999997</v>
      </c>
      <c r="BQ66" s="42">
        <v>3.9059999999999997</v>
      </c>
      <c r="BR66" s="42">
        <v>4.8690000000000007</v>
      </c>
      <c r="BS66" s="42">
        <v>5.8260000000000005</v>
      </c>
      <c r="BT66" s="42">
        <v>6.7780000000000005</v>
      </c>
      <c r="BU66" s="42">
        <v>7.7240000000000002</v>
      </c>
      <c r="BV66" s="42">
        <v>8.6639999999999997</v>
      </c>
      <c r="BW66" s="42">
        <v>9.5990000000000002</v>
      </c>
      <c r="BX66" s="42">
        <v>10.527999999999999</v>
      </c>
      <c r="BY66" s="42">
        <v>11.450999999999999</v>
      </c>
      <c r="BZ66" s="42">
        <v>12.366999999999999</v>
      </c>
      <c r="CA66" s="42">
        <v>13.276999999999999</v>
      </c>
      <c r="CB66" s="42">
        <v>14.18</v>
      </c>
      <c r="CC66" s="42">
        <v>15.075999999999999</v>
      </c>
      <c r="CD66" s="42">
        <v>15.965</v>
      </c>
      <c r="CE66" s="42">
        <v>16.847000000000001</v>
      </c>
      <c r="CF66" s="42">
        <v>17.722000000000001</v>
      </c>
      <c r="CG66" s="42">
        <v>18.589000000000002</v>
      </c>
      <c r="CH66" s="42">
        <v>19.447000000000003</v>
      </c>
      <c r="CI66" s="42">
        <v>20.294</v>
      </c>
      <c r="CJ66" s="42">
        <v>21.130000000000003</v>
      </c>
      <c r="CK66" s="42">
        <v>21.954000000000001</v>
      </c>
      <c r="CL66" s="42">
        <v>22.765000000000001</v>
      </c>
      <c r="CM66" s="42">
        <v>23.561</v>
      </c>
      <c r="CN66" s="42" t="s">
        <v>410</v>
      </c>
      <c r="CO66" s="42" t="s">
        <v>410</v>
      </c>
      <c r="CP66" s="42" t="s">
        <v>410</v>
      </c>
      <c r="CQ66" s="42" t="s">
        <v>410</v>
      </c>
      <c r="CR66" s="42" t="s">
        <v>410</v>
      </c>
      <c r="CS66" s="42" t="s">
        <v>410</v>
      </c>
      <c r="CT66" s="42" t="s">
        <v>410</v>
      </c>
      <c r="CU66" s="42" t="s">
        <v>410</v>
      </c>
      <c r="CV66" s="42" t="s">
        <v>410</v>
      </c>
      <c r="CW66" s="42" t="s">
        <v>410</v>
      </c>
      <c r="CX66" s="42" t="s">
        <v>410</v>
      </c>
      <c r="CY66" s="42" t="s">
        <v>410</v>
      </c>
      <c r="CZ66" s="42" t="s">
        <v>410</v>
      </c>
      <c r="DA66" s="42" t="s">
        <v>410</v>
      </c>
    </row>
    <row r="67" spans="1:105"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0.98399999999999999</v>
      </c>
      <c r="BP67" s="42">
        <v>1.9629999999999999</v>
      </c>
      <c r="BQ67" s="42">
        <v>2.9359999999999999</v>
      </c>
      <c r="BR67" s="42">
        <v>3.903</v>
      </c>
      <c r="BS67" s="42">
        <v>4.8650000000000002</v>
      </c>
      <c r="BT67" s="42">
        <v>5.8210000000000006</v>
      </c>
      <c r="BU67" s="42">
        <v>6.7709999999999999</v>
      </c>
      <c r="BV67" s="42">
        <v>7.7160000000000002</v>
      </c>
      <c r="BW67" s="42">
        <v>8.6549999999999994</v>
      </c>
      <c r="BX67" s="42">
        <v>9.5879999999999992</v>
      </c>
      <c r="BY67" s="42">
        <v>10.514999999999999</v>
      </c>
      <c r="BZ67" s="42">
        <v>11.434999999999999</v>
      </c>
      <c r="CA67" s="42">
        <v>12.349</v>
      </c>
      <c r="CB67" s="42">
        <v>13.256</v>
      </c>
      <c r="CC67" s="42">
        <v>14.155999999999999</v>
      </c>
      <c r="CD67" s="42">
        <v>15.048999999999999</v>
      </c>
      <c r="CE67" s="42">
        <v>15.934999999999999</v>
      </c>
      <c r="CF67" s="42">
        <v>16.814</v>
      </c>
      <c r="CG67" s="42">
        <v>17.684000000000001</v>
      </c>
      <c r="CH67" s="42">
        <v>18.545000000000002</v>
      </c>
      <c r="CI67" s="42">
        <v>19.396000000000001</v>
      </c>
      <c r="CJ67" s="42">
        <v>20.235000000000003</v>
      </c>
      <c r="CK67" s="42">
        <v>21.062000000000001</v>
      </c>
      <c r="CL67" s="42">
        <v>21.876000000000001</v>
      </c>
      <c r="CM67" s="42">
        <v>22.675000000000001</v>
      </c>
      <c r="CN67" s="42" t="s">
        <v>410</v>
      </c>
      <c r="CO67" s="42" t="s">
        <v>410</v>
      </c>
      <c r="CP67" s="42" t="s">
        <v>410</v>
      </c>
      <c r="CQ67" s="42" t="s">
        <v>410</v>
      </c>
      <c r="CR67" s="42" t="s">
        <v>410</v>
      </c>
      <c r="CS67" s="42" t="s">
        <v>410</v>
      </c>
      <c r="CT67" s="42" t="s">
        <v>410</v>
      </c>
      <c r="CU67" s="42" t="s">
        <v>410</v>
      </c>
      <c r="CV67" s="42" t="s">
        <v>410</v>
      </c>
      <c r="CW67" s="42" t="s">
        <v>410</v>
      </c>
      <c r="CX67" s="42" t="s">
        <v>410</v>
      </c>
      <c r="CY67" s="42" t="s">
        <v>410</v>
      </c>
      <c r="CZ67" s="42" t="s">
        <v>410</v>
      </c>
      <c r="DA67" s="42" t="s">
        <v>410</v>
      </c>
    </row>
    <row r="68" spans="1:105"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0.98299999999999998</v>
      </c>
      <c r="BQ68" s="42">
        <v>1.9609999999999999</v>
      </c>
      <c r="BR68" s="42">
        <v>2.9329999999999998</v>
      </c>
      <c r="BS68" s="42">
        <v>3.899</v>
      </c>
      <c r="BT68" s="42">
        <v>4.859</v>
      </c>
      <c r="BU68" s="42">
        <v>5.8140000000000001</v>
      </c>
      <c r="BV68" s="42">
        <v>6.7629999999999999</v>
      </c>
      <c r="BW68" s="42">
        <v>7.7060000000000004</v>
      </c>
      <c r="BX68" s="42">
        <v>8.6429999999999989</v>
      </c>
      <c r="BY68" s="42">
        <v>9.5739999999999998</v>
      </c>
      <c r="BZ68" s="42">
        <v>10.498999999999999</v>
      </c>
      <c r="CA68" s="42">
        <v>11.417</v>
      </c>
      <c r="CB68" s="42">
        <v>12.327999999999999</v>
      </c>
      <c r="CC68" s="42">
        <v>13.231999999999999</v>
      </c>
      <c r="CD68" s="42">
        <v>14.128</v>
      </c>
      <c r="CE68" s="42">
        <v>15.017999999999999</v>
      </c>
      <c r="CF68" s="42">
        <v>15.899999999999999</v>
      </c>
      <c r="CG68" s="42">
        <v>16.774000000000001</v>
      </c>
      <c r="CH68" s="42">
        <v>17.639000000000003</v>
      </c>
      <c r="CI68" s="42">
        <v>18.493000000000002</v>
      </c>
      <c r="CJ68" s="42">
        <v>19.336000000000002</v>
      </c>
      <c r="CK68" s="42">
        <v>20.166</v>
      </c>
      <c r="CL68" s="42">
        <v>20.983000000000001</v>
      </c>
      <c r="CM68" s="42">
        <v>21.785</v>
      </c>
      <c r="CN68" s="42" t="s">
        <v>410</v>
      </c>
      <c r="CO68" s="42" t="s">
        <v>410</v>
      </c>
      <c r="CP68" s="42" t="s">
        <v>410</v>
      </c>
      <c r="CQ68" s="42" t="s">
        <v>410</v>
      </c>
      <c r="CR68" s="42" t="s">
        <v>410</v>
      </c>
      <c r="CS68" s="42" t="s">
        <v>410</v>
      </c>
      <c r="CT68" s="42" t="s">
        <v>410</v>
      </c>
      <c r="CU68" s="42" t="s">
        <v>410</v>
      </c>
      <c r="CV68" s="42" t="s">
        <v>410</v>
      </c>
      <c r="CW68" s="42" t="s">
        <v>410</v>
      </c>
      <c r="CX68" s="42" t="s">
        <v>410</v>
      </c>
      <c r="CY68" s="42" t="s">
        <v>410</v>
      </c>
      <c r="CZ68" s="42" t="s">
        <v>410</v>
      </c>
      <c r="DA68" s="42" t="s">
        <v>410</v>
      </c>
    </row>
    <row r="69" spans="1:105"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0.98199999999999998</v>
      </c>
      <c r="BR69" s="42">
        <v>1.9589999999999999</v>
      </c>
      <c r="BS69" s="42">
        <v>2.9299999999999997</v>
      </c>
      <c r="BT69" s="42">
        <v>3.895</v>
      </c>
      <c r="BU69" s="42">
        <v>4.8540000000000001</v>
      </c>
      <c r="BV69" s="42">
        <v>5.8070000000000004</v>
      </c>
      <c r="BW69" s="42">
        <v>6.7549999999999999</v>
      </c>
      <c r="BX69" s="42">
        <v>7.6960000000000006</v>
      </c>
      <c r="BY69" s="42">
        <v>8.6310000000000002</v>
      </c>
      <c r="BZ69" s="42">
        <v>9.5599999999999987</v>
      </c>
      <c r="CA69" s="42">
        <v>10.481999999999999</v>
      </c>
      <c r="CB69" s="42">
        <v>11.397</v>
      </c>
      <c r="CC69" s="42">
        <v>12.305</v>
      </c>
      <c r="CD69" s="42">
        <v>13.205</v>
      </c>
      <c r="CE69" s="42">
        <v>14.099</v>
      </c>
      <c r="CF69" s="42">
        <v>14.984999999999999</v>
      </c>
      <c r="CG69" s="42">
        <v>15.862</v>
      </c>
      <c r="CH69" s="42">
        <v>16.73</v>
      </c>
      <c r="CI69" s="42">
        <v>17.588000000000001</v>
      </c>
      <c r="CJ69" s="42">
        <v>18.434000000000001</v>
      </c>
      <c r="CK69" s="42">
        <v>19.266999999999999</v>
      </c>
      <c r="CL69" s="42">
        <v>20.087</v>
      </c>
      <c r="CM69" s="42">
        <v>20.891999999999999</v>
      </c>
      <c r="CN69" s="42" t="s">
        <v>410</v>
      </c>
      <c r="CO69" s="42" t="s">
        <v>410</v>
      </c>
      <c r="CP69" s="42" t="s">
        <v>410</v>
      </c>
      <c r="CQ69" s="42" t="s">
        <v>410</v>
      </c>
      <c r="CR69" s="42" t="s">
        <v>410</v>
      </c>
      <c r="CS69" s="42" t="s">
        <v>410</v>
      </c>
      <c r="CT69" s="42" t="s">
        <v>410</v>
      </c>
      <c r="CU69" s="42" t="s">
        <v>410</v>
      </c>
      <c r="CV69" s="42" t="s">
        <v>410</v>
      </c>
      <c r="CW69" s="42" t="s">
        <v>410</v>
      </c>
      <c r="CX69" s="42" t="s">
        <v>410</v>
      </c>
      <c r="CY69" s="42" t="s">
        <v>410</v>
      </c>
      <c r="CZ69" s="42" t="s">
        <v>410</v>
      </c>
      <c r="DA69" s="42" t="s">
        <v>410</v>
      </c>
    </row>
    <row r="70" spans="1:105"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0.98099999999999998</v>
      </c>
      <c r="BS70" s="42">
        <v>1.956</v>
      </c>
      <c r="BT70" s="42">
        <v>2.9249999999999998</v>
      </c>
      <c r="BU70" s="42">
        <v>3.8889999999999998</v>
      </c>
      <c r="BV70" s="42">
        <v>4.8470000000000004</v>
      </c>
      <c r="BW70" s="42">
        <v>5.7990000000000004</v>
      </c>
      <c r="BX70" s="42">
        <v>6.7450000000000001</v>
      </c>
      <c r="BY70" s="42">
        <v>7.6840000000000002</v>
      </c>
      <c r="BZ70" s="42">
        <v>8.6169999999999991</v>
      </c>
      <c r="CA70" s="42">
        <v>9.5429999999999993</v>
      </c>
      <c r="CB70" s="42">
        <v>10.462</v>
      </c>
      <c r="CC70" s="42">
        <v>11.373999999999999</v>
      </c>
      <c r="CD70" s="42">
        <v>12.277999999999999</v>
      </c>
      <c r="CE70" s="42">
        <v>13.174999999999999</v>
      </c>
      <c r="CF70" s="42">
        <v>14.065</v>
      </c>
      <c r="CG70" s="42">
        <v>14.946</v>
      </c>
      <c r="CH70" s="42">
        <v>15.817</v>
      </c>
      <c r="CI70" s="42">
        <v>16.678000000000001</v>
      </c>
      <c r="CJ70" s="42">
        <v>17.527000000000001</v>
      </c>
      <c r="CK70" s="42">
        <v>18.364000000000001</v>
      </c>
      <c r="CL70" s="42">
        <v>19.187000000000001</v>
      </c>
      <c r="CM70" s="42">
        <v>19.995000000000001</v>
      </c>
      <c r="CN70" s="42" t="s">
        <v>410</v>
      </c>
      <c r="CO70" s="42" t="s">
        <v>410</v>
      </c>
      <c r="CP70" s="42" t="s">
        <v>410</v>
      </c>
      <c r="CQ70" s="42" t="s">
        <v>410</v>
      </c>
      <c r="CR70" s="42" t="s">
        <v>410</v>
      </c>
      <c r="CS70" s="42" t="s">
        <v>410</v>
      </c>
      <c r="CT70" s="42" t="s">
        <v>410</v>
      </c>
      <c r="CU70" s="42" t="s">
        <v>410</v>
      </c>
      <c r="CV70" s="42" t="s">
        <v>410</v>
      </c>
      <c r="CW70" s="42" t="s">
        <v>410</v>
      </c>
      <c r="CX70" s="42" t="s">
        <v>410</v>
      </c>
      <c r="CY70" s="42" t="s">
        <v>410</v>
      </c>
      <c r="CZ70" s="42" t="s">
        <v>410</v>
      </c>
      <c r="DA70" s="42" t="s">
        <v>410</v>
      </c>
    </row>
    <row r="71" spans="1:105"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v>
      </c>
      <c r="BT71" s="42">
        <v>1.954</v>
      </c>
      <c r="BU71" s="42">
        <v>2.9219999999999997</v>
      </c>
      <c r="BV71" s="42">
        <v>3.8839999999999999</v>
      </c>
      <c r="BW71" s="42">
        <v>4.8400000000000007</v>
      </c>
      <c r="BX71" s="42">
        <v>5.79</v>
      </c>
      <c r="BY71" s="42">
        <v>6.734</v>
      </c>
      <c r="BZ71" s="42">
        <v>7.6710000000000003</v>
      </c>
      <c r="CA71" s="42">
        <v>8.6009999999999991</v>
      </c>
      <c r="CB71" s="42">
        <v>9.5239999999999991</v>
      </c>
      <c r="CC71" s="42">
        <v>10.44</v>
      </c>
      <c r="CD71" s="42">
        <v>11.347999999999999</v>
      </c>
      <c r="CE71" s="42">
        <v>12.248999999999999</v>
      </c>
      <c r="CF71" s="42">
        <v>13.141999999999999</v>
      </c>
      <c r="CG71" s="42">
        <v>14.026999999999999</v>
      </c>
      <c r="CH71" s="42">
        <v>14.901999999999999</v>
      </c>
      <c r="CI71" s="42">
        <v>15.766</v>
      </c>
      <c r="CJ71" s="42">
        <v>16.619</v>
      </c>
      <c r="CK71" s="42">
        <v>17.459</v>
      </c>
      <c r="CL71" s="42">
        <v>18.285</v>
      </c>
      <c r="CM71" s="42">
        <v>19.096</v>
      </c>
      <c r="CN71" s="42" t="s">
        <v>410</v>
      </c>
      <c r="CO71" s="42" t="s">
        <v>410</v>
      </c>
      <c r="CP71" s="42" t="s">
        <v>410</v>
      </c>
      <c r="CQ71" s="42" t="s">
        <v>410</v>
      </c>
      <c r="CR71" s="42" t="s">
        <v>410</v>
      </c>
      <c r="CS71" s="42" t="s">
        <v>410</v>
      </c>
      <c r="CT71" s="42" t="s">
        <v>410</v>
      </c>
      <c r="CU71" s="42" t="s">
        <v>410</v>
      </c>
      <c r="CV71" s="42" t="s">
        <v>410</v>
      </c>
      <c r="CW71" s="42" t="s">
        <v>410</v>
      </c>
      <c r="CX71" s="42" t="s">
        <v>410</v>
      </c>
      <c r="CY71" s="42" t="s">
        <v>410</v>
      </c>
      <c r="CZ71" s="42" t="s">
        <v>410</v>
      </c>
      <c r="DA71" s="42" t="s">
        <v>410</v>
      </c>
    </row>
    <row r="72" spans="1:105"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0.97799999999999998</v>
      </c>
      <c r="BU72" s="42">
        <v>1.9509999999999998</v>
      </c>
      <c r="BV72" s="42">
        <v>2.9179999999999997</v>
      </c>
      <c r="BW72" s="42">
        <v>3.879</v>
      </c>
      <c r="BX72" s="42">
        <v>4.8330000000000002</v>
      </c>
      <c r="BY72" s="42">
        <v>5.7810000000000006</v>
      </c>
      <c r="BZ72" s="42">
        <v>6.7220000000000004</v>
      </c>
      <c r="CA72" s="42">
        <v>7.6560000000000006</v>
      </c>
      <c r="CB72" s="42">
        <v>8.5830000000000002</v>
      </c>
      <c r="CC72" s="42">
        <v>9.5030000000000001</v>
      </c>
      <c r="CD72" s="42">
        <v>10.414999999999999</v>
      </c>
      <c r="CE72" s="42">
        <v>11.32</v>
      </c>
      <c r="CF72" s="42">
        <v>12.216999999999999</v>
      </c>
      <c r="CG72" s="42">
        <v>13.104999999999999</v>
      </c>
      <c r="CH72" s="42">
        <v>13.982999999999999</v>
      </c>
      <c r="CI72" s="42">
        <v>14.850999999999999</v>
      </c>
      <c r="CJ72" s="42">
        <v>15.706999999999999</v>
      </c>
      <c r="CK72" s="42">
        <v>16.55</v>
      </c>
      <c r="CL72" s="42">
        <v>17.380000000000003</v>
      </c>
      <c r="CM72" s="42">
        <v>18.195</v>
      </c>
      <c r="CN72" s="42" t="s">
        <v>410</v>
      </c>
      <c r="CO72" s="42" t="s">
        <v>410</v>
      </c>
      <c r="CP72" s="42" t="s">
        <v>410</v>
      </c>
      <c r="CQ72" s="42" t="s">
        <v>410</v>
      </c>
      <c r="CR72" s="42" t="s">
        <v>410</v>
      </c>
      <c r="CS72" s="42" t="s">
        <v>410</v>
      </c>
      <c r="CT72" s="42" t="s">
        <v>410</v>
      </c>
      <c r="CU72" s="42" t="s">
        <v>410</v>
      </c>
      <c r="CV72" s="42" t="s">
        <v>410</v>
      </c>
      <c r="CW72" s="42" t="s">
        <v>410</v>
      </c>
      <c r="CX72" s="42" t="s">
        <v>410</v>
      </c>
      <c r="CY72" s="42" t="s">
        <v>410</v>
      </c>
      <c r="CZ72" s="42" t="s">
        <v>410</v>
      </c>
      <c r="DA72" s="42" t="s">
        <v>410</v>
      </c>
    </row>
    <row r="73" spans="1:105"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0.97699999999999998</v>
      </c>
      <c r="BV73" s="42">
        <v>1.948</v>
      </c>
      <c r="BW73" s="42">
        <v>2.9129999999999998</v>
      </c>
      <c r="BX73" s="42">
        <v>3.8719999999999999</v>
      </c>
      <c r="BY73" s="42">
        <v>4.8240000000000007</v>
      </c>
      <c r="BZ73" s="42">
        <v>5.7700000000000005</v>
      </c>
      <c r="CA73" s="42">
        <v>6.7090000000000005</v>
      </c>
      <c r="CB73" s="42">
        <v>7.6400000000000006</v>
      </c>
      <c r="CC73" s="42">
        <v>8.5640000000000001</v>
      </c>
      <c r="CD73" s="42">
        <v>9.4799999999999986</v>
      </c>
      <c r="CE73" s="42">
        <v>10.388999999999999</v>
      </c>
      <c r="CF73" s="42">
        <v>11.29</v>
      </c>
      <c r="CG73" s="42">
        <v>12.181999999999999</v>
      </c>
      <c r="CH73" s="42">
        <v>13.064</v>
      </c>
      <c r="CI73" s="42">
        <v>13.936</v>
      </c>
      <c r="CJ73" s="42">
        <v>14.795999999999999</v>
      </c>
      <c r="CK73" s="42">
        <v>15.642999999999999</v>
      </c>
      <c r="CL73" s="42">
        <v>16.476000000000003</v>
      </c>
      <c r="CM73" s="42">
        <v>17.294</v>
      </c>
      <c r="CN73" s="42" t="s">
        <v>410</v>
      </c>
      <c r="CO73" s="42" t="s">
        <v>410</v>
      </c>
      <c r="CP73" s="42" t="s">
        <v>410</v>
      </c>
      <c r="CQ73" s="42" t="s">
        <v>410</v>
      </c>
      <c r="CR73" s="42" t="s">
        <v>410</v>
      </c>
      <c r="CS73" s="42" t="s">
        <v>410</v>
      </c>
      <c r="CT73" s="42" t="s">
        <v>410</v>
      </c>
      <c r="CU73" s="42" t="s">
        <v>410</v>
      </c>
      <c r="CV73" s="42" t="s">
        <v>410</v>
      </c>
      <c r="CW73" s="42" t="s">
        <v>410</v>
      </c>
      <c r="CX73" s="42" t="s">
        <v>410</v>
      </c>
      <c r="CY73" s="42" t="s">
        <v>410</v>
      </c>
      <c r="CZ73" s="42" t="s">
        <v>410</v>
      </c>
      <c r="DA73" s="42" t="s">
        <v>410</v>
      </c>
    </row>
    <row r="74" spans="1:105"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0.97599999999999998</v>
      </c>
      <c r="BW74" s="42">
        <v>1.946</v>
      </c>
      <c r="BX74" s="42">
        <v>2.9099999999999997</v>
      </c>
      <c r="BY74" s="42">
        <v>3.867</v>
      </c>
      <c r="BZ74" s="42">
        <v>4.8170000000000002</v>
      </c>
      <c r="CA74" s="42">
        <v>5.7600000000000007</v>
      </c>
      <c r="CB74" s="42">
        <v>6.6960000000000006</v>
      </c>
      <c r="CC74" s="42">
        <v>7.6240000000000006</v>
      </c>
      <c r="CD74" s="42">
        <v>8.5439999999999987</v>
      </c>
      <c r="CE74" s="42">
        <v>9.4580000000000002</v>
      </c>
      <c r="CF74" s="42">
        <v>10.363</v>
      </c>
      <c r="CG74" s="42">
        <v>11.258999999999999</v>
      </c>
      <c r="CH74" s="42">
        <v>12.145</v>
      </c>
      <c r="CI74" s="42">
        <v>13.020999999999999</v>
      </c>
      <c r="CJ74" s="42">
        <v>13.883999999999999</v>
      </c>
      <c r="CK74" s="42">
        <v>14.734999999999999</v>
      </c>
      <c r="CL74" s="42">
        <v>15.571999999999999</v>
      </c>
      <c r="CM74" s="42">
        <v>16.393000000000001</v>
      </c>
      <c r="CN74" s="42" t="s">
        <v>410</v>
      </c>
      <c r="CO74" s="42" t="s">
        <v>410</v>
      </c>
      <c r="CP74" s="42" t="s">
        <v>410</v>
      </c>
      <c r="CQ74" s="42" t="s">
        <v>410</v>
      </c>
      <c r="CR74" s="42" t="s">
        <v>410</v>
      </c>
      <c r="CS74" s="42" t="s">
        <v>410</v>
      </c>
      <c r="CT74" s="42" t="s">
        <v>410</v>
      </c>
      <c r="CU74" s="42" t="s">
        <v>410</v>
      </c>
      <c r="CV74" s="42" t="s">
        <v>410</v>
      </c>
      <c r="CW74" s="42" t="s">
        <v>410</v>
      </c>
      <c r="CX74" s="42" t="s">
        <v>410</v>
      </c>
      <c r="CY74" s="42" t="s">
        <v>410</v>
      </c>
      <c r="CZ74" s="42" t="s">
        <v>410</v>
      </c>
      <c r="DA74" s="42" t="s">
        <v>410</v>
      </c>
    </row>
    <row r="75" spans="1:105"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0.97499999999999998</v>
      </c>
      <c r="BX75" s="42">
        <v>1.9429999999999998</v>
      </c>
      <c r="BY75" s="42">
        <v>2.9049999999999998</v>
      </c>
      <c r="BZ75" s="42">
        <v>3.86</v>
      </c>
      <c r="CA75" s="42">
        <v>4.8080000000000007</v>
      </c>
      <c r="CB75" s="42">
        <v>5.7480000000000002</v>
      </c>
      <c r="CC75" s="42">
        <v>6.681</v>
      </c>
      <c r="CD75" s="42">
        <v>7.6060000000000008</v>
      </c>
      <c r="CE75" s="42">
        <v>8.5239999999999991</v>
      </c>
      <c r="CF75" s="42">
        <v>9.4329999999999998</v>
      </c>
      <c r="CG75" s="42">
        <v>10.334</v>
      </c>
      <c r="CH75" s="42">
        <v>11.224</v>
      </c>
      <c r="CI75" s="42">
        <v>12.103</v>
      </c>
      <c r="CJ75" s="42">
        <v>12.969999999999999</v>
      </c>
      <c r="CK75" s="42">
        <v>13.824</v>
      </c>
      <c r="CL75" s="42">
        <v>14.664</v>
      </c>
      <c r="CM75" s="42">
        <v>15.488999999999999</v>
      </c>
      <c r="CN75" s="42" t="s">
        <v>410</v>
      </c>
      <c r="CO75" s="42" t="s">
        <v>410</v>
      </c>
      <c r="CP75" s="42" t="s">
        <v>410</v>
      </c>
      <c r="CQ75" s="42" t="s">
        <v>410</v>
      </c>
      <c r="CR75" s="42" t="s">
        <v>410</v>
      </c>
      <c r="CS75" s="42" t="s">
        <v>410</v>
      </c>
      <c r="CT75" s="42" t="s">
        <v>410</v>
      </c>
      <c r="CU75" s="42" t="s">
        <v>410</v>
      </c>
      <c r="CV75" s="42" t="s">
        <v>410</v>
      </c>
      <c r="CW75" s="42" t="s">
        <v>410</v>
      </c>
      <c r="CX75" s="42" t="s">
        <v>410</v>
      </c>
      <c r="CY75" s="42" t="s">
        <v>410</v>
      </c>
      <c r="CZ75" s="42" t="s">
        <v>410</v>
      </c>
      <c r="DA75" s="42" t="s">
        <v>410</v>
      </c>
    </row>
    <row r="76" spans="1:105"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0.97299999999999998</v>
      </c>
      <c r="BY76" s="42">
        <v>1.9389999999999998</v>
      </c>
      <c r="BZ76" s="42">
        <v>2.8979999999999997</v>
      </c>
      <c r="CA76" s="42">
        <v>3.85</v>
      </c>
      <c r="CB76" s="42">
        <v>4.7949999999999999</v>
      </c>
      <c r="CC76" s="42">
        <v>5.7320000000000002</v>
      </c>
      <c r="CD76" s="42">
        <v>6.6610000000000005</v>
      </c>
      <c r="CE76" s="42">
        <v>7.5830000000000002</v>
      </c>
      <c r="CF76" s="42">
        <v>8.4969999999999999</v>
      </c>
      <c r="CG76" s="42">
        <v>9.4019999999999992</v>
      </c>
      <c r="CH76" s="42">
        <v>10.296999999999999</v>
      </c>
      <c r="CI76" s="42">
        <v>11.18</v>
      </c>
      <c r="CJ76" s="42">
        <v>12.051</v>
      </c>
      <c r="CK76" s="42">
        <v>12.908999999999999</v>
      </c>
      <c r="CL76" s="42">
        <v>13.753</v>
      </c>
      <c r="CM76" s="42">
        <v>14.581</v>
      </c>
      <c r="CN76" s="42" t="s">
        <v>410</v>
      </c>
      <c r="CO76" s="42" t="s">
        <v>410</v>
      </c>
      <c r="CP76" s="42" t="s">
        <v>410</v>
      </c>
      <c r="CQ76" s="42" t="s">
        <v>410</v>
      </c>
      <c r="CR76" s="42" t="s">
        <v>410</v>
      </c>
      <c r="CS76" s="42" t="s">
        <v>410</v>
      </c>
      <c r="CT76" s="42" t="s">
        <v>410</v>
      </c>
      <c r="CU76" s="42" t="s">
        <v>410</v>
      </c>
      <c r="CV76" s="42" t="s">
        <v>410</v>
      </c>
      <c r="CW76" s="42" t="s">
        <v>410</v>
      </c>
      <c r="CX76" s="42" t="s">
        <v>410</v>
      </c>
      <c r="CY76" s="42" t="s">
        <v>410</v>
      </c>
      <c r="CZ76" s="42" t="s">
        <v>410</v>
      </c>
      <c r="DA76" s="42" t="s">
        <v>410</v>
      </c>
    </row>
    <row r="77" spans="1:105"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0.97099999999999997</v>
      </c>
      <c r="BZ77" s="42">
        <v>1.9349999999999998</v>
      </c>
      <c r="CA77" s="42">
        <v>2.8919999999999999</v>
      </c>
      <c r="CB77" s="42">
        <v>3.8409999999999997</v>
      </c>
      <c r="CC77" s="42">
        <v>4.7830000000000004</v>
      </c>
      <c r="CD77" s="42">
        <v>5.7160000000000002</v>
      </c>
      <c r="CE77" s="42">
        <v>6.6420000000000003</v>
      </c>
      <c r="CF77" s="42">
        <v>7.5600000000000005</v>
      </c>
      <c r="CG77" s="42">
        <v>8.4689999999999994</v>
      </c>
      <c r="CH77" s="42">
        <v>9.3680000000000003</v>
      </c>
      <c r="CI77" s="42">
        <v>10.254999999999999</v>
      </c>
      <c r="CJ77" s="42">
        <v>11.129999999999999</v>
      </c>
      <c r="CK77" s="42">
        <v>11.991999999999999</v>
      </c>
      <c r="CL77" s="42">
        <v>12.84</v>
      </c>
      <c r="CM77" s="42">
        <v>13.671999999999999</v>
      </c>
      <c r="CN77" s="42" t="s">
        <v>410</v>
      </c>
      <c r="CO77" s="42" t="s">
        <v>410</v>
      </c>
      <c r="CP77" s="42" t="s">
        <v>410</v>
      </c>
      <c r="CQ77" s="42" t="s">
        <v>410</v>
      </c>
      <c r="CR77" s="42" t="s">
        <v>410</v>
      </c>
      <c r="CS77" s="42" t="s">
        <v>410</v>
      </c>
      <c r="CT77" s="42" t="s">
        <v>410</v>
      </c>
      <c r="CU77" s="42" t="s">
        <v>410</v>
      </c>
      <c r="CV77" s="42" t="s">
        <v>410</v>
      </c>
      <c r="CW77" s="42" t="s">
        <v>410</v>
      </c>
      <c r="CX77" s="42" t="s">
        <v>410</v>
      </c>
      <c r="CY77" s="42" t="s">
        <v>410</v>
      </c>
      <c r="CZ77" s="42" t="s">
        <v>410</v>
      </c>
      <c r="DA77" s="42" t="s">
        <v>410</v>
      </c>
    </row>
    <row r="78" spans="1:105"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0.96899999999999997</v>
      </c>
      <c r="CA78" s="42">
        <v>1.93</v>
      </c>
      <c r="CB78" s="42">
        <v>2.8839999999999999</v>
      </c>
      <c r="CC78" s="42">
        <v>3.83</v>
      </c>
      <c r="CD78" s="42">
        <v>4.7680000000000007</v>
      </c>
      <c r="CE78" s="42">
        <v>5.6990000000000007</v>
      </c>
      <c r="CF78" s="42">
        <v>6.6210000000000004</v>
      </c>
      <c r="CG78" s="42">
        <v>7.5340000000000007</v>
      </c>
      <c r="CH78" s="42">
        <v>8.4369999999999994</v>
      </c>
      <c r="CI78" s="42">
        <v>9.3289999999999988</v>
      </c>
      <c r="CJ78" s="42">
        <v>10.208</v>
      </c>
      <c r="CK78" s="42">
        <v>11.074</v>
      </c>
      <c r="CL78" s="42">
        <v>11.924999999999999</v>
      </c>
      <c r="CM78" s="42">
        <v>12.76</v>
      </c>
      <c r="CN78" s="42" t="s">
        <v>410</v>
      </c>
      <c r="CO78" s="42" t="s">
        <v>410</v>
      </c>
      <c r="CP78" s="42" t="s">
        <v>410</v>
      </c>
      <c r="CQ78" s="42" t="s">
        <v>410</v>
      </c>
      <c r="CR78" s="42" t="s">
        <v>410</v>
      </c>
      <c r="CS78" s="42" t="s">
        <v>410</v>
      </c>
      <c r="CT78" s="42" t="s">
        <v>410</v>
      </c>
      <c r="CU78" s="42" t="s">
        <v>410</v>
      </c>
      <c r="CV78" s="42" t="s">
        <v>410</v>
      </c>
      <c r="CW78" s="42" t="s">
        <v>410</v>
      </c>
      <c r="CX78" s="42" t="s">
        <v>410</v>
      </c>
      <c r="CY78" s="42" t="s">
        <v>410</v>
      </c>
      <c r="CZ78" s="42" t="s">
        <v>410</v>
      </c>
      <c r="DA78" s="42" t="s">
        <v>410</v>
      </c>
    </row>
    <row r="79" spans="1:105"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0.96599999999999997</v>
      </c>
      <c r="CB79" s="42">
        <v>1.9239999999999999</v>
      </c>
      <c r="CC79" s="42">
        <v>2.875</v>
      </c>
      <c r="CD79" s="42">
        <v>3.8169999999999997</v>
      </c>
      <c r="CE79" s="42">
        <v>4.7520000000000007</v>
      </c>
      <c r="CF79" s="42">
        <v>5.6790000000000003</v>
      </c>
      <c r="CG79" s="42">
        <v>6.5960000000000001</v>
      </c>
      <c r="CH79" s="42">
        <v>7.5030000000000001</v>
      </c>
      <c r="CI79" s="42">
        <v>8.3989999999999991</v>
      </c>
      <c r="CJ79" s="42">
        <v>9.282</v>
      </c>
      <c r="CK79" s="42">
        <v>10.151</v>
      </c>
      <c r="CL79" s="42">
        <v>11.006</v>
      </c>
      <c r="CM79" s="42">
        <v>11.844999999999999</v>
      </c>
      <c r="CN79" s="42" t="s">
        <v>410</v>
      </c>
      <c r="CO79" s="42" t="s">
        <v>410</v>
      </c>
      <c r="CP79" s="42" t="s">
        <v>410</v>
      </c>
      <c r="CQ79" s="42" t="s">
        <v>410</v>
      </c>
      <c r="CR79" s="42" t="s">
        <v>410</v>
      </c>
      <c r="CS79" s="42" t="s">
        <v>410</v>
      </c>
      <c r="CT79" s="42" t="s">
        <v>410</v>
      </c>
      <c r="CU79" s="42" t="s">
        <v>410</v>
      </c>
      <c r="CV79" s="42" t="s">
        <v>410</v>
      </c>
      <c r="CW79" s="42" t="s">
        <v>410</v>
      </c>
      <c r="CX79" s="42" t="s">
        <v>410</v>
      </c>
      <c r="CY79" s="42" t="s">
        <v>410</v>
      </c>
      <c r="CZ79" s="42" t="s">
        <v>410</v>
      </c>
      <c r="DA79" s="42" t="s">
        <v>410</v>
      </c>
    </row>
    <row r="80" spans="1:105"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0.96299999999999997</v>
      </c>
      <c r="CC80" s="42">
        <v>1.9179999999999999</v>
      </c>
      <c r="CD80" s="42">
        <v>2.8649999999999998</v>
      </c>
      <c r="CE80" s="42">
        <v>3.8049999999999997</v>
      </c>
      <c r="CF80" s="42">
        <v>4.7360000000000007</v>
      </c>
      <c r="CG80" s="42">
        <v>5.6580000000000004</v>
      </c>
      <c r="CH80" s="42">
        <v>6.569</v>
      </c>
      <c r="CI80" s="42">
        <v>7.4690000000000003</v>
      </c>
      <c r="CJ80" s="42">
        <v>8.3559999999999999</v>
      </c>
      <c r="CK80" s="42">
        <v>9.2289999999999992</v>
      </c>
      <c r="CL80" s="42">
        <v>10.087999999999999</v>
      </c>
      <c r="CM80" s="42">
        <v>10.93</v>
      </c>
      <c r="CN80" s="42" t="s">
        <v>410</v>
      </c>
      <c r="CO80" s="42" t="s">
        <v>410</v>
      </c>
      <c r="CP80" s="42" t="s">
        <v>410</v>
      </c>
      <c r="CQ80" s="42" t="s">
        <v>410</v>
      </c>
      <c r="CR80" s="42" t="s">
        <v>410</v>
      </c>
      <c r="CS80" s="42" t="s">
        <v>410</v>
      </c>
      <c r="CT80" s="42" t="s">
        <v>410</v>
      </c>
      <c r="CU80" s="42" t="s">
        <v>410</v>
      </c>
      <c r="CV80" s="42" t="s">
        <v>410</v>
      </c>
      <c r="CW80" s="42" t="s">
        <v>410</v>
      </c>
      <c r="CX80" s="42" t="s">
        <v>410</v>
      </c>
      <c r="CY80" s="42" t="s">
        <v>410</v>
      </c>
      <c r="CZ80" s="42" t="s">
        <v>410</v>
      </c>
      <c r="DA80" s="42" t="s">
        <v>410</v>
      </c>
    </row>
    <row r="81" spans="1:105"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v>
      </c>
      <c r="CD81" s="42">
        <v>1.9109999999999998</v>
      </c>
      <c r="CE81" s="42">
        <v>2.855</v>
      </c>
      <c r="CF81" s="42">
        <v>3.79</v>
      </c>
      <c r="CG81" s="42">
        <v>4.7160000000000002</v>
      </c>
      <c r="CH81" s="42">
        <v>5.6310000000000002</v>
      </c>
      <c r="CI81" s="42">
        <v>6.5350000000000001</v>
      </c>
      <c r="CJ81" s="42">
        <v>7.4260000000000002</v>
      </c>
      <c r="CK81" s="42">
        <v>8.302999999999999</v>
      </c>
      <c r="CL81" s="42">
        <v>9.1649999999999991</v>
      </c>
      <c r="CM81" s="42">
        <v>10.010999999999999</v>
      </c>
      <c r="CN81" s="42" t="s">
        <v>410</v>
      </c>
      <c r="CO81" s="42" t="s">
        <v>410</v>
      </c>
      <c r="CP81" s="42" t="s">
        <v>410</v>
      </c>
      <c r="CQ81" s="42" t="s">
        <v>410</v>
      </c>
      <c r="CR81" s="42" t="s">
        <v>410</v>
      </c>
      <c r="CS81" s="42" t="s">
        <v>410</v>
      </c>
      <c r="CT81" s="42" t="s">
        <v>410</v>
      </c>
      <c r="CU81" s="42" t="s">
        <v>410</v>
      </c>
      <c r="CV81" s="42" t="s">
        <v>410</v>
      </c>
      <c r="CW81" s="42" t="s">
        <v>410</v>
      </c>
      <c r="CX81" s="42" t="s">
        <v>410</v>
      </c>
      <c r="CY81" s="42" t="s">
        <v>410</v>
      </c>
      <c r="CZ81" s="42" t="s">
        <v>410</v>
      </c>
      <c r="DA81" s="42" t="s">
        <v>410</v>
      </c>
    </row>
    <row r="82" spans="1:105"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0.95599999999999996</v>
      </c>
      <c r="CE82" s="42">
        <v>1.9039999999999999</v>
      </c>
      <c r="CF82" s="42">
        <v>2.8439999999999999</v>
      </c>
      <c r="CG82" s="42">
        <v>3.774</v>
      </c>
      <c r="CH82" s="42">
        <v>4.6930000000000005</v>
      </c>
      <c r="CI82" s="42">
        <v>5.601</v>
      </c>
      <c r="CJ82" s="42">
        <v>6.4960000000000004</v>
      </c>
      <c r="CK82" s="42">
        <v>7.3770000000000007</v>
      </c>
      <c r="CL82" s="42">
        <v>8.2430000000000003</v>
      </c>
      <c r="CM82" s="42">
        <v>9.0919999999999987</v>
      </c>
      <c r="CN82" s="42" t="s">
        <v>410</v>
      </c>
      <c r="CO82" s="42" t="s">
        <v>410</v>
      </c>
      <c r="CP82" s="42" t="s">
        <v>410</v>
      </c>
      <c r="CQ82" s="42" t="s">
        <v>410</v>
      </c>
      <c r="CR82" s="42" t="s">
        <v>410</v>
      </c>
      <c r="CS82" s="42" t="s">
        <v>410</v>
      </c>
      <c r="CT82" s="42" t="s">
        <v>410</v>
      </c>
      <c r="CU82" s="42" t="s">
        <v>410</v>
      </c>
      <c r="CV82" s="42" t="s">
        <v>410</v>
      </c>
      <c r="CW82" s="42" t="s">
        <v>410</v>
      </c>
      <c r="CX82" s="42" t="s">
        <v>410</v>
      </c>
      <c r="CY82" s="42" t="s">
        <v>410</v>
      </c>
      <c r="CZ82" s="42" t="s">
        <v>410</v>
      </c>
      <c r="DA82" s="42" t="s">
        <v>410</v>
      </c>
    </row>
    <row r="83" spans="1:105"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0.95299999999999996</v>
      </c>
      <c r="CF83" s="42">
        <v>1.8969999999999998</v>
      </c>
      <c r="CG83" s="42">
        <v>2.831</v>
      </c>
      <c r="CH83" s="42">
        <v>3.7549999999999999</v>
      </c>
      <c r="CI83" s="42">
        <v>4.6670000000000007</v>
      </c>
      <c r="CJ83" s="42">
        <v>5.5660000000000007</v>
      </c>
      <c r="CK83" s="42">
        <v>6.4510000000000005</v>
      </c>
      <c r="CL83" s="42">
        <v>7.3210000000000006</v>
      </c>
      <c r="CM83" s="42">
        <v>8.1739999999999995</v>
      </c>
      <c r="CN83" s="42" t="s">
        <v>410</v>
      </c>
      <c r="CO83" s="42" t="s">
        <v>410</v>
      </c>
      <c r="CP83" s="42" t="s">
        <v>410</v>
      </c>
      <c r="CQ83" s="42" t="s">
        <v>410</v>
      </c>
      <c r="CR83" s="42" t="s">
        <v>410</v>
      </c>
      <c r="CS83" s="42" t="s">
        <v>410</v>
      </c>
      <c r="CT83" s="42" t="s">
        <v>410</v>
      </c>
      <c r="CU83" s="42" t="s">
        <v>410</v>
      </c>
      <c r="CV83" s="42" t="s">
        <v>410</v>
      </c>
      <c r="CW83" s="42" t="s">
        <v>410</v>
      </c>
      <c r="CX83" s="42" t="s">
        <v>410</v>
      </c>
      <c r="CY83" s="42" t="s">
        <v>410</v>
      </c>
      <c r="CZ83" s="42" t="s">
        <v>410</v>
      </c>
      <c r="DA83" s="42" t="s">
        <v>410</v>
      </c>
    </row>
    <row r="84" spans="1:105"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0.94799999999999995</v>
      </c>
      <c r="CG84" s="42">
        <v>1.8869999999999998</v>
      </c>
      <c r="CH84" s="42">
        <v>2.8149999999999999</v>
      </c>
      <c r="CI84" s="42">
        <v>3.7309999999999999</v>
      </c>
      <c r="CJ84" s="42">
        <v>4.6340000000000003</v>
      </c>
      <c r="CK84" s="42">
        <v>5.5230000000000006</v>
      </c>
      <c r="CL84" s="42">
        <v>6.3959999999999999</v>
      </c>
      <c r="CM84" s="42">
        <v>7.2520000000000007</v>
      </c>
      <c r="CN84" s="42" t="s">
        <v>410</v>
      </c>
      <c r="CO84" s="42" t="s">
        <v>410</v>
      </c>
      <c r="CP84" s="42" t="s">
        <v>410</v>
      </c>
      <c r="CQ84" s="42" t="s">
        <v>410</v>
      </c>
      <c r="CR84" s="42" t="s">
        <v>410</v>
      </c>
      <c r="CS84" s="42" t="s">
        <v>410</v>
      </c>
      <c r="CT84" s="42" t="s">
        <v>410</v>
      </c>
      <c r="CU84" s="42" t="s">
        <v>410</v>
      </c>
      <c r="CV84" s="42" t="s">
        <v>410</v>
      </c>
      <c r="CW84" s="42" t="s">
        <v>410</v>
      </c>
      <c r="CX84" s="42" t="s">
        <v>410</v>
      </c>
      <c r="CY84" s="42" t="s">
        <v>410</v>
      </c>
      <c r="CZ84" s="42" t="s">
        <v>410</v>
      </c>
      <c r="DA84" s="42" t="s">
        <v>410</v>
      </c>
    </row>
    <row r="85" spans="1:105"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0.94299999999999995</v>
      </c>
      <c r="CH85" s="42">
        <v>1.875</v>
      </c>
      <c r="CI85" s="42">
        <v>2.7949999999999999</v>
      </c>
      <c r="CJ85" s="42">
        <v>3.702</v>
      </c>
      <c r="CK85" s="42">
        <v>4.5940000000000003</v>
      </c>
      <c r="CL85" s="42">
        <v>5.4710000000000001</v>
      </c>
      <c r="CM85" s="42">
        <v>6.3310000000000004</v>
      </c>
      <c r="CN85" s="42" t="s">
        <v>410</v>
      </c>
      <c r="CO85" s="42" t="s">
        <v>410</v>
      </c>
      <c r="CP85" s="42" t="s">
        <v>410</v>
      </c>
      <c r="CQ85" s="42" t="s">
        <v>410</v>
      </c>
      <c r="CR85" s="42" t="s">
        <v>410</v>
      </c>
      <c r="CS85" s="42" t="s">
        <v>410</v>
      </c>
      <c r="CT85" s="42" t="s">
        <v>410</v>
      </c>
      <c r="CU85" s="42" t="s">
        <v>410</v>
      </c>
      <c r="CV85" s="42" t="s">
        <v>410</v>
      </c>
      <c r="CW85" s="42" t="s">
        <v>410</v>
      </c>
      <c r="CX85" s="42" t="s">
        <v>410</v>
      </c>
      <c r="CY85" s="42" t="s">
        <v>410</v>
      </c>
      <c r="CZ85" s="42" t="s">
        <v>410</v>
      </c>
      <c r="DA85" s="42" t="s">
        <v>410</v>
      </c>
    </row>
    <row r="86" spans="1:105"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0.93600000000000005</v>
      </c>
      <c r="CI86" s="42">
        <v>1.8599999999999999</v>
      </c>
      <c r="CJ86" s="42">
        <v>2.7709999999999999</v>
      </c>
      <c r="CK86" s="42">
        <v>3.6669999999999998</v>
      </c>
      <c r="CL86" s="42">
        <v>4.548</v>
      </c>
      <c r="CM86" s="42">
        <v>5.4119999999999999</v>
      </c>
      <c r="CN86" s="42" t="s">
        <v>410</v>
      </c>
      <c r="CO86" s="42" t="s">
        <v>410</v>
      </c>
      <c r="CP86" s="42" t="s">
        <v>410</v>
      </c>
      <c r="CQ86" s="42" t="s">
        <v>410</v>
      </c>
      <c r="CR86" s="42" t="s">
        <v>410</v>
      </c>
      <c r="CS86" s="42" t="s">
        <v>410</v>
      </c>
      <c r="CT86" s="42" t="s">
        <v>410</v>
      </c>
      <c r="CU86" s="42" t="s">
        <v>410</v>
      </c>
      <c r="CV86" s="42" t="s">
        <v>410</v>
      </c>
      <c r="CW86" s="42" t="s">
        <v>410</v>
      </c>
      <c r="CX86" s="42" t="s">
        <v>410</v>
      </c>
      <c r="CY86" s="42" t="s">
        <v>410</v>
      </c>
      <c r="CZ86" s="42" t="s">
        <v>410</v>
      </c>
      <c r="DA86" s="42" t="s">
        <v>410</v>
      </c>
    </row>
    <row r="87" spans="1:105"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0.92800000000000005</v>
      </c>
      <c r="CJ87" s="42">
        <v>1.8419999999999999</v>
      </c>
      <c r="CK87" s="42">
        <v>2.742</v>
      </c>
      <c r="CL87" s="42">
        <v>3.6259999999999999</v>
      </c>
      <c r="CM87" s="42">
        <v>4.4930000000000003</v>
      </c>
      <c r="CN87" s="42" t="s">
        <v>410</v>
      </c>
      <c r="CO87" s="42" t="s">
        <v>410</v>
      </c>
      <c r="CP87" s="42" t="s">
        <v>410</v>
      </c>
      <c r="CQ87" s="42" t="s">
        <v>410</v>
      </c>
      <c r="CR87" s="42" t="s">
        <v>410</v>
      </c>
      <c r="CS87" s="42" t="s">
        <v>410</v>
      </c>
      <c r="CT87" s="42" t="s">
        <v>410</v>
      </c>
      <c r="CU87" s="42" t="s">
        <v>410</v>
      </c>
      <c r="CV87" s="42" t="s">
        <v>410</v>
      </c>
      <c r="CW87" s="42" t="s">
        <v>410</v>
      </c>
      <c r="CX87" s="42" t="s">
        <v>410</v>
      </c>
      <c r="CY87" s="42" t="s">
        <v>410</v>
      </c>
      <c r="CZ87" s="42" t="s">
        <v>410</v>
      </c>
      <c r="DA87" s="42" t="s">
        <v>410</v>
      </c>
    </row>
    <row r="88" spans="1:105"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0.91700000000000004</v>
      </c>
      <c r="CK88" s="42">
        <v>1.8199999999999998</v>
      </c>
      <c r="CL88" s="42">
        <v>2.7069999999999999</v>
      </c>
      <c r="CM88" s="42">
        <v>3.577</v>
      </c>
      <c r="CN88" s="42" t="s">
        <v>410</v>
      </c>
      <c r="CO88" s="42" t="s">
        <v>410</v>
      </c>
      <c r="CP88" s="42" t="s">
        <v>410</v>
      </c>
      <c r="CQ88" s="42" t="s">
        <v>410</v>
      </c>
      <c r="CR88" s="42" t="s">
        <v>410</v>
      </c>
      <c r="CS88" s="42" t="s">
        <v>410</v>
      </c>
      <c r="CT88" s="42" t="s">
        <v>410</v>
      </c>
      <c r="CU88" s="42" t="s">
        <v>410</v>
      </c>
      <c r="CV88" s="42" t="s">
        <v>410</v>
      </c>
      <c r="CW88" s="42" t="s">
        <v>410</v>
      </c>
      <c r="CX88" s="42" t="s">
        <v>410</v>
      </c>
      <c r="CY88" s="42" t="s">
        <v>410</v>
      </c>
      <c r="CZ88" s="42" t="s">
        <v>410</v>
      </c>
      <c r="DA88" s="42" t="s">
        <v>410</v>
      </c>
    </row>
    <row r="89" spans="1:105"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0.90600000000000003</v>
      </c>
      <c r="CL89" s="42">
        <v>1.7959999999999998</v>
      </c>
      <c r="CM89" s="42">
        <v>2.669</v>
      </c>
      <c r="CN89" s="42" t="s">
        <v>410</v>
      </c>
      <c r="CO89" s="42" t="s">
        <v>410</v>
      </c>
      <c r="CP89" s="42" t="s">
        <v>410</v>
      </c>
      <c r="CQ89" s="42" t="s">
        <v>410</v>
      </c>
      <c r="CR89" s="42" t="s">
        <v>410</v>
      </c>
      <c r="CS89" s="42" t="s">
        <v>410</v>
      </c>
      <c r="CT89" s="42" t="s">
        <v>410</v>
      </c>
      <c r="CU89" s="42" t="s">
        <v>410</v>
      </c>
      <c r="CV89" s="42" t="s">
        <v>410</v>
      </c>
      <c r="CW89" s="42" t="s">
        <v>410</v>
      </c>
      <c r="CX89" s="42" t="s">
        <v>410</v>
      </c>
      <c r="CY89" s="42" t="s">
        <v>410</v>
      </c>
      <c r="CZ89" s="42" t="s">
        <v>410</v>
      </c>
      <c r="DA89" s="42" t="s">
        <v>410</v>
      </c>
    </row>
    <row r="90" spans="1:105"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0.89400000000000002</v>
      </c>
      <c r="CM90" s="42">
        <v>1.7699999999999998</v>
      </c>
      <c r="CN90" s="42" t="s">
        <v>410</v>
      </c>
      <c r="CO90" s="42" t="s">
        <v>410</v>
      </c>
      <c r="CP90" s="42" t="s">
        <v>410</v>
      </c>
      <c r="CQ90" s="42" t="s">
        <v>410</v>
      </c>
      <c r="CR90" s="42" t="s">
        <v>410</v>
      </c>
      <c r="CS90" s="42" t="s">
        <v>410</v>
      </c>
      <c r="CT90" s="42" t="s">
        <v>410</v>
      </c>
      <c r="CU90" s="42" t="s">
        <v>410</v>
      </c>
      <c r="CV90" s="42" t="s">
        <v>410</v>
      </c>
      <c r="CW90" s="42" t="s">
        <v>410</v>
      </c>
      <c r="CX90" s="42" t="s">
        <v>410</v>
      </c>
      <c r="CY90" s="42" t="s">
        <v>410</v>
      </c>
      <c r="CZ90" s="42" t="s">
        <v>410</v>
      </c>
      <c r="DA90" s="42" t="s">
        <v>410</v>
      </c>
    </row>
    <row r="91" spans="1:105"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0.879</v>
      </c>
      <c r="CN91" s="42" t="s">
        <v>410</v>
      </c>
      <c r="CO91" s="42" t="s">
        <v>410</v>
      </c>
      <c r="CP91" s="42" t="s">
        <v>410</v>
      </c>
      <c r="CQ91" s="42" t="s">
        <v>410</v>
      </c>
      <c r="CR91" s="42" t="s">
        <v>410</v>
      </c>
      <c r="CS91" s="42" t="s">
        <v>410</v>
      </c>
      <c r="CT91" s="42" t="s">
        <v>410</v>
      </c>
      <c r="CU91" s="42" t="s">
        <v>410</v>
      </c>
      <c r="CV91" s="42" t="s">
        <v>410</v>
      </c>
      <c r="CW91" s="42" t="s">
        <v>410</v>
      </c>
      <c r="CX91" s="42" t="s">
        <v>410</v>
      </c>
      <c r="CY91" s="42" t="s">
        <v>410</v>
      </c>
      <c r="CZ91" s="42" t="s">
        <v>410</v>
      </c>
      <c r="DA91" s="42" t="s">
        <v>410</v>
      </c>
    </row>
    <row r="92" spans="1:105"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410</v>
      </c>
      <c r="CO92" s="42" t="s">
        <v>410</v>
      </c>
      <c r="CP92" s="42" t="s">
        <v>410</v>
      </c>
      <c r="CQ92" s="42" t="s">
        <v>410</v>
      </c>
      <c r="CR92" s="42" t="s">
        <v>410</v>
      </c>
      <c r="CS92" s="42" t="s">
        <v>410</v>
      </c>
      <c r="CT92" s="42" t="s">
        <v>410</v>
      </c>
      <c r="CU92" s="42" t="s">
        <v>410</v>
      </c>
      <c r="CV92" s="42" t="s">
        <v>410</v>
      </c>
      <c r="CW92" s="42" t="s">
        <v>410</v>
      </c>
      <c r="CX92" s="42" t="s">
        <v>410</v>
      </c>
      <c r="CY92" s="42" t="s">
        <v>410</v>
      </c>
      <c r="CZ92" s="42" t="s">
        <v>410</v>
      </c>
      <c r="DA92" s="42" t="s">
        <v>410</v>
      </c>
    </row>
    <row r="93" spans="1:105"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410</v>
      </c>
      <c r="CO93" s="42" t="s">
        <v>410</v>
      </c>
      <c r="CP93" s="42" t="s">
        <v>410</v>
      </c>
      <c r="CQ93" s="42" t="s">
        <v>410</v>
      </c>
      <c r="CR93" s="42" t="s">
        <v>410</v>
      </c>
      <c r="CS93" s="42" t="s">
        <v>410</v>
      </c>
      <c r="CT93" s="42" t="s">
        <v>410</v>
      </c>
      <c r="CU93" s="42" t="s">
        <v>410</v>
      </c>
      <c r="CV93" s="42" t="s">
        <v>410</v>
      </c>
      <c r="CW93" s="42" t="s">
        <v>410</v>
      </c>
      <c r="CX93" s="42" t="s">
        <v>410</v>
      </c>
      <c r="CY93" s="42" t="s">
        <v>410</v>
      </c>
      <c r="CZ93" s="42" t="s">
        <v>410</v>
      </c>
      <c r="DA93" s="42" t="s">
        <v>410</v>
      </c>
    </row>
    <row r="94" spans="1:105"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410</v>
      </c>
      <c r="CO94" s="42" t="s">
        <v>410</v>
      </c>
      <c r="CP94" s="42" t="s">
        <v>410</v>
      </c>
      <c r="CQ94" s="42" t="s">
        <v>410</v>
      </c>
      <c r="CR94" s="42" t="s">
        <v>410</v>
      </c>
      <c r="CS94" s="42" t="s">
        <v>410</v>
      </c>
      <c r="CT94" s="42" t="s">
        <v>410</v>
      </c>
      <c r="CU94" s="42" t="s">
        <v>410</v>
      </c>
      <c r="CV94" s="42" t="s">
        <v>410</v>
      </c>
      <c r="CW94" s="42" t="s">
        <v>410</v>
      </c>
      <c r="CX94" s="42" t="s">
        <v>410</v>
      </c>
      <c r="CY94" s="42" t="s">
        <v>410</v>
      </c>
      <c r="CZ94" s="42" t="s">
        <v>410</v>
      </c>
      <c r="DA94" s="42" t="s">
        <v>410</v>
      </c>
    </row>
    <row r="95" spans="1:105"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410</v>
      </c>
      <c r="CO95" s="42" t="s">
        <v>410</v>
      </c>
      <c r="CP95" s="42" t="s">
        <v>410</v>
      </c>
      <c r="CQ95" s="42" t="s">
        <v>410</v>
      </c>
      <c r="CR95" s="42" t="s">
        <v>410</v>
      </c>
      <c r="CS95" s="42" t="s">
        <v>410</v>
      </c>
      <c r="CT95" s="42" t="s">
        <v>410</v>
      </c>
      <c r="CU95" s="42" t="s">
        <v>410</v>
      </c>
      <c r="CV95" s="42" t="s">
        <v>410</v>
      </c>
      <c r="CW95" s="42" t="s">
        <v>410</v>
      </c>
      <c r="CX95" s="42" t="s">
        <v>410</v>
      </c>
      <c r="CY95" s="42" t="s">
        <v>410</v>
      </c>
      <c r="CZ95" s="42" t="s">
        <v>410</v>
      </c>
      <c r="DA95" s="42" t="s">
        <v>410</v>
      </c>
    </row>
    <row r="96" spans="1:105"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410</v>
      </c>
      <c r="CO96" s="42" t="s">
        <v>410</v>
      </c>
      <c r="CP96" s="42" t="s">
        <v>410</v>
      </c>
      <c r="CQ96" s="42" t="s">
        <v>410</v>
      </c>
      <c r="CR96" s="42" t="s">
        <v>410</v>
      </c>
      <c r="CS96" s="42" t="s">
        <v>410</v>
      </c>
      <c r="CT96" s="42" t="s">
        <v>410</v>
      </c>
      <c r="CU96" s="42" t="s">
        <v>410</v>
      </c>
      <c r="CV96" s="42" t="s">
        <v>410</v>
      </c>
      <c r="CW96" s="42" t="s">
        <v>410</v>
      </c>
      <c r="CX96" s="42" t="s">
        <v>410</v>
      </c>
      <c r="CY96" s="42" t="s">
        <v>410</v>
      </c>
      <c r="CZ96" s="42" t="s">
        <v>410</v>
      </c>
      <c r="DA96" s="42" t="s">
        <v>410</v>
      </c>
    </row>
    <row r="97" spans="1:105"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410</v>
      </c>
      <c r="CO97" s="42" t="s">
        <v>410</v>
      </c>
      <c r="CP97" s="42" t="s">
        <v>410</v>
      </c>
      <c r="CQ97" s="42" t="s">
        <v>410</v>
      </c>
      <c r="CR97" s="42" t="s">
        <v>410</v>
      </c>
      <c r="CS97" s="42" t="s">
        <v>410</v>
      </c>
      <c r="CT97" s="42" t="s">
        <v>410</v>
      </c>
      <c r="CU97" s="42" t="s">
        <v>410</v>
      </c>
      <c r="CV97" s="42" t="s">
        <v>410</v>
      </c>
      <c r="CW97" s="42" t="s">
        <v>410</v>
      </c>
      <c r="CX97" s="42" t="s">
        <v>410</v>
      </c>
      <c r="CY97" s="42" t="s">
        <v>410</v>
      </c>
      <c r="CZ97" s="42" t="s">
        <v>410</v>
      </c>
      <c r="DA97" s="42" t="s">
        <v>410</v>
      </c>
    </row>
    <row r="98" spans="1:105"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410</v>
      </c>
      <c r="CO98" s="42" t="s">
        <v>410</v>
      </c>
      <c r="CP98" s="42" t="s">
        <v>410</v>
      </c>
      <c r="CQ98" s="42" t="s">
        <v>410</v>
      </c>
      <c r="CR98" s="42" t="s">
        <v>410</v>
      </c>
      <c r="CS98" s="42" t="s">
        <v>410</v>
      </c>
      <c r="CT98" s="42" t="s">
        <v>410</v>
      </c>
      <c r="CU98" s="42" t="s">
        <v>410</v>
      </c>
      <c r="CV98" s="42" t="s">
        <v>410</v>
      </c>
      <c r="CW98" s="42" t="s">
        <v>410</v>
      </c>
      <c r="CX98" s="42" t="s">
        <v>410</v>
      </c>
      <c r="CY98" s="42" t="s">
        <v>410</v>
      </c>
      <c r="CZ98" s="42" t="s">
        <v>410</v>
      </c>
      <c r="DA98" s="42" t="s">
        <v>410</v>
      </c>
    </row>
    <row r="99" spans="1:105"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410</v>
      </c>
      <c r="CO99" s="42" t="s">
        <v>410</v>
      </c>
      <c r="CP99" s="42" t="s">
        <v>410</v>
      </c>
      <c r="CQ99" s="42" t="s">
        <v>410</v>
      </c>
      <c r="CR99" s="42" t="s">
        <v>410</v>
      </c>
      <c r="CS99" s="42" t="s">
        <v>410</v>
      </c>
      <c r="CT99" s="42" t="s">
        <v>410</v>
      </c>
      <c r="CU99" s="42" t="s">
        <v>410</v>
      </c>
      <c r="CV99" s="42" t="s">
        <v>410</v>
      </c>
      <c r="CW99" s="42" t="s">
        <v>410</v>
      </c>
      <c r="CX99" s="42" t="s">
        <v>410</v>
      </c>
      <c r="CY99" s="42" t="s">
        <v>410</v>
      </c>
      <c r="CZ99" s="42" t="s">
        <v>410</v>
      </c>
      <c r="DA99" s="42" t="s">
        <v>410</v>
      </c>
    </row>
    <row r="100" spans="1:105"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410</v>
      </c>
      <c r="CO100" s="42" t="s">
        <v>410</v>
      </c>
      <c r="CP100" s="42" t="s">
        <v>410</v>
      </c>
      <c r="CQ100" s="42" t="s">
        <v>410</v>
      </c>
      <c r="CR100" s="42" t="s">
        <v>410</v>
      </c>
      <c r="CS100" s="42" t="s">
        <v>410</v>
      </c>
      <c r="CT100" s="42" t="s">
        <v>410</v>
      </c>
      <c r="CU100" s="42" t="s">
        <v>410</v>
      </c>
      <c r="CV100" s="42" t="s">
        <v>410</v>
      </c>
      <c r="CW100" s="42" t="s">
        <v>410</v>
      </c>
      <c r="CX100" s="42" t="s">
        <v>410</v>
      </c>
      <c r="CY100" s="42" t="s">
        <v>410</v>
      </c>
      <c r="CZ100" s="42" t="s">
        <v>410</v>
      </c>
      <c r="DA100" s="42" t="s">
        <v>410</v>
      </c>
    </row>
    <row r="101" spans="1:105"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410</v>
      </c>
      <c r="CO101" s="42" t="s">
        <v>410</v>
      </c>
      <c r="CP101" s="42" t="s">
        <v>410</v>
      </c>
      <c r="CQ101" s="42" t="s">
        <v>410</v>
      </c>
      <c r="CR101" s="42" t="s">
        <v>410</v>
      </c>
      <c r="CS101" s="42" t="s">
        <v>410</v>
      </c>
      <c r="CT101" s="42" t="s">
        <v>410</v>
      </c>
      <c r="CU101" s="42" t="s">
        <v>410</v>
      </c>
      <c r="CV101" s="42" t="s">
        <v>410</v>
      </c>
      <c r="CW101" s="42" t="s">
        <v>410</v>
      </c>
      <c r="CX101" s="42" t="s">
        <v>410</v>
      </c>
      <c r="CY101" s="42" t="s">
        <v>410</v>
      </c>
      <c r="CZ101" s="42" t="s">
        <v>410</v>
      </c>
      <c r="DA101" s="42" t="s">
        <v>410</v>
      </c>
    </row>
    <row r="102" spans="1:105"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410</v>
      </c>
      <c r="CO102" s="42" t="s">
        <v>410</v>
      </c>
      <c r="CP102" s="42" t="s">
        <v>410</v>
      </c>
      <c r="CQ102" s="42" t="s">
        <v>410</v>
      </c>
      <c r="CR102" s="42" t="s">
        <v>410</v>
      </c>
      <c r="CS102" s="42" t="s">
        <v>410</v>
      </c>
      <c r="CT102" s="42" t="s">
        <v>410</v>
      </c>
      <c r="CU102" s="42" t="s">
        <v>410</v>
      </c>
      <c r="CV102" s="42" t="s">
        <v>410</v>
      </c>
      <c r="CW102" s="42" t="s">
        <v>410</v>
      </c>
      <c r="CX102" s="42" t="s">
        <v>410</v>
      </c>
      <c r="CY102" s="42" t="s">
        <v>410</v>
      </c>
      <c r="CZ102" s="42" t="s">
        <v>410</v>
      </c>
      <c r="DA102" s="42" t="s">
        <v>410</v>
      </c>
    </row>
    <row r="103" spans="1:105"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410</v>
      </c>
      <c r="CO103" s="42" t="s">
        <v>410</v>
      </c>
      <c r="CP103" s="42" t="s">
        <v>410</v>
      </c>
      <c r="CQ103" s="42" t="s">
        <v>410</v>
      </c>
      <c r="CR103" s="42" t="s">
        <v>410</v>
      </c>
      <c r="CS103" s="42" t="s">
        <v>410</v>
      </c>
      <c r="CT103" s="42" t="s">
        <v>410</v>
      </c>
      <c r="CU103" s="42" t="s">
        <v>410</v>
      </c>
      <c r="CV103" s="42" t="s">
        <v>410</v>
      </c>
      <c r="CW103" s="42" t="s">
        <v>410</v>
      </c>
      <c r="CX103" s="42" t="s">
        <v>410</v>
      </c>
      <c r="CY103" s="42" t="s">
        <v>410</v>
      </c>
      <c r="CZ103" s="42" t="s">
        <v>410</v>
      </c>
      <c r="DA103" s="42" t="s">
        <v>410</v>
      </c>
    </row>
    <row r="104" spans="1:105"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410</v>
      </c>
      <c r="CO104" s="42" t="s">
        <v>410</v>
      </c>
      <c r="CP104" s="42" t="s">
        <v>410</v>
      </c>
      <c r="CQ104" s="42" t="s">
        <v>410</v>
      </c>
      <c r="CR104" s="42" t="s">
        <v>410</v>
      </c>
      <c r="CS104" s="42" t="s">
        <v>410</v>
      </c>
      <c r="CT104" s="42" t="s">
        <v>410</v>
      </c>
      <c r="CU104" s="42" t="s">
        <v>410</v>
      </c>
      <c r="CV104" s="42" t="s">
        <v>410</v>
      </c>
      <c r="CW104" s="42" t="s">
        <v>410</v>
      </c>
      <c r="CX104" s="42" t="s">
        <v>410</v>
      </c>
      <c r="CY104" s="42" t="s">
        <v>410</v>
      </c>
      <c r="CZ104" s="42" t="s">
        <v>410</v>
      </c>
      <c r="DA104" s="42" t="s">
        <v>410</v>
      </c>
    </row>
    <row r="105" spans="1:105"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410</v>
      </c>
      <c r="CO105" s="42" t="s">
        <v>410</v>
      </c>
      <c r="CP105" s="42" t="s">
        <v>410</v>
      </c>
      <c r="CQ105" s="42" t="s">
        <v>410</v>
      </c>
      <c r="CR105" s="42" t="s">
        <v>410</v>
      </c>
      <c r="CS105" s="42" t="s">
        <v>410</v>
      </c>
      <c r="CT105" s="42" t="s">
        <v>410</v>
      </c>
      <c r="CU105" s="42" t="s">
        <v>410</v>
      </c>
      <c r="CV105" s="42" t="s">
        <v>410</v>
      </c>
      <c r="CW105" s="42" t="s">
        <v>410</v>
      </c>
      <c r="CX105" s="42" t="s">
        <v>410</v>
      </c>
      <c r="CY105" s="42" t="s">
        <v>410</v>
      </c>
      <c r="CZ105" s="42" t="s">
        <v>410</v>
      </c>
      <c r="DA105" s="42" t="s">
        <v>410</v>
      </c>
    </row>
    <row r="106" spans="1:105"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4A3B9-B0AC-49F6-AB70-18B33213AC0F}">
  <dimension ref="A1:DA106"/>
  <sheetViews>
    <sheetView topLeftCell="BP74" workbookViewId="0">
      <selection activeCell="N5" sqref="N5"/>
    </sheetView>
  </sheetViews>
  <sheetFormatPr baseColWidth="10" defaultRowHeight="15" x14ac:dyDescent="0.25"/>
  <sheetData>
    <row r="1" spans="1:105" x14ac:dyDescent="0.25">
      <c r="A1" s="70" t="s">
        <v>172</v>
      </c>
      <c r="B1" s="70">
        <v>1</v>
      </c>
      <c r="C1" s="70">
        <v>2</v>
      </c>
      <c r="D1" s="70">
        <v>3</v>
      </c>
      <c r="E1" s="70">
        <v>4</v>
      </c>
      <c r="F1" s="70">
        <v>5</v>
      </c>
      <c r="G1" s="70">
        <v>6</v>
      </c>
      <c r="H1" s="70">
        <v>7</v>
      </c>
      <c r="I1" s="70">
        <v>8</v>
      </c>
      <c r="J1" s="70">
        <v>9</v>
      </c>
      <c r="K1" s="70">
        <v>10</v>
      </c>
      <c r="L1" s="70">
        <v>11</v>
      </c>
      <c r="M1" s="70">
        <v>12</v>
      </c>
      <c r="N1" s="70">
        <v>13</v>
      </c>
      <c r="O1" s="70">
        <v>14</v>
      </c>
      <c r="P1" s="70">
        <v>15</v>
      </c>
      <c r="Q1" s="70">
        <v>16</v>
      </c>
      <c r="R1" s="70">
        <v>17</v>
      </c>
      <c r="S1" s="70">
        <v>18</v>
      </c>
      <c r="T1" s="70">
        <v>19</v>
      </c>
      <c r="U1" s="70">
        <v>20</v>
      </c>
      <c r="V1" s="70">
        <v>21</v>
      </c>
      <c r="W1" s="70">
        <v>22</v>
      </c>
      <c r="X1" s="70">
        <v>23</v>
      </c>
      <c r="Y1" s="70">
        <v>24</v>
      </c>
      <c r="Z1" s="70">
        <v>25</v>
      </c>
      <c r="AA1" s="70">
        <v>26</v>
      </c>
      <c r="AB1" s="70">
        <v>27</v>
      </c>
      <c r="AC1" s="70">
        <v>28</v>
      </c>
      <c r="AD1" s="70">
        <v>29</v>
      </c>
      <c r="AE1" s="70">
        <v>30</v>
      </c>
      <c r="AF1" s="70">
        <v>31</v>
      </c>
      <c r="AG1" s="70">
        <v>32</v>
      </c>
      <c r="AH1" s="70">
        <v>33</v>
      </c>
      <c r="AI1" s="70">
        <v>34</v>
      </c>
      <c r="AJ1" s="70">
        <v>35</v>
      </c>
      <c r="AK1" s="70">
        <v>36</v>
      </c>
      <c r="AL1" s="70">
        <v>37</v>
      </c>
      <c r="AM1" s="70">
        <v>38</v>
      </c>
      <c r="AN1" s="70">
        <v>39</v>
      </c>
      <c r="AO1" s="70">
        <v>40</v>
      </c>
      <c r="AP1" s="70">
        <v>41</v>
      </c>
      <c r="AQ1" s="70">
        <v>42</v>
      </c>
      <c r="AR1" s="70">
        <v>43</v>
      </c>
      <c r="AS1" s="70">
        <v>44</v>
      </c>
      <c r="AT1" s="70">
        <v>45</v>
      </c>
      <c r="AU1" s="70">
        <v>46</v>
      </c>
      <c r="AV1" s="70">
        <v>47</v>
      </c>
      <c r="AW1" s="70">
        <v>48</v>
      </c>
      <c r="AX1" s="70">
        <v>49</v>
      </c>
      <c r="AY1" s="70">
        <v>50</v>
      </c>
      <c r="AZ1" s="70">
        <v>51</v>
      </c>
      <c r="BA1" s="70">
        <v>52</v>
      </c>
      <c r="BB1" s="70">
        <v>53</v>
      </c>
      <c r="BC1" s="70">
        <v>54</v>
      </c>
      <c r="BD1" s="70">
        <v>55</v>
      </c>
      <c r="BE1" s="70">
        <v>56</v>
      </c>
      <c r="BF1" s="70">
        <v>57</v>
      </c>
      <c r="BG1" s="70">
        <v>58</v>
      </c>
      <c r="BH1" s="70">
        <v>59</v>
      </c>
      <c r="BI1" s="70">
        <v>60</v>
      </c>
      <c r="BJ1" s="70">
        <v>61</v>
      </c>
      <c r="BK1" s="70">
        <v>62</v>
      </c>
      <c r="BL1" s="70">
        <v>63</v>
      </c>
      <c r="BM1" s="70">
        <v>64</v>
      </c>
      <c r="BN1" s="70">
        <v>65</v>
      </c>
      <c r="BO1" s="70">
        <v>66</v>
      </c>
      <c r="BP1" s="70">
        <v>67</v>
      </c>
      <c r="BQ1" s="70">
        <v>68</v>
      </c>
      <c r="BR1" s="70">
        <v>69</v>
      </c>
      <c r="BS1" s="70">
        <v>70</v>
      </c>
      <c r="BT1" s="70">
        <v>71</v>
      </c>
      <c r="BU1" s="70">
        <v>72</v>
      </c>
      <c r="BV1" s="70">
        <v>73</v>
      </c>
      <c r="BW1" s="70">
        <v>74</v>
      </c>
      <c r="BX1" s="70">
        <v>75</v>
      </c>
      <c r="BY1" s="70">
        <v>76</v>
      </c>
      <c r="BZ1" s="70">
        <v>77</v>
      </c>
      <c r="CA1" s="70">
        <v>78</v>
      </c>
      <c r="CB1" s="70">
        <v>79</v>
      </c>
      <c r="CC1" s="70">
        <v>80</v>
      </c>
      <c r="CD1" s="70">
        <v>81</v>
      </c>
      <c r="CE1" s="70">
        <v>82</v>
      </c>
      <c r="CF1" s="70">
        <v>83</v>
      </c>
      <c r="CG1" s="70">
        <v>84</v>
      </c>
      <c r="CH1" s="70">
        <v>85</v>
      </c>
      <c r="CI1" s="70">
        <v>86</v>
      </c>
      <c r="CJ1" s="70">
        <v>87</v>
      </c>
      <c r="CK1" s="70">
        <v>88</v>
      </c>
      <c r="CL1" s="70">
        <v>89</v>
      </c>
      <c r="CM1" s="70">
        <v>90</v>
      </c>
      <c r="CN1" s="70">
        <v>91</v>
      </c>
      <c r="CO1" s="70">
        <v>92</v>
      </c>
      <c r="CP1" s="70">
        <v>93</v>
      </c>
      <c r="CQ1" s="70">
        <v>94</v>
      </c>
      <c r="CR1" s="70">
        <v>95</v>
      </c>
      <c r="CS1" s="70">
        <v>96</v>
      </c>
      <c r="CT1" s="70">
        <v>97</v>
      </c>
      <c r="CU1" s="70">
        <v>98</v>
      </c>
      <c r="CV1" s="70">
        <v>99</v>
      </c>
      <c r="CW1" s="70">
        <v>100</v>
      </c>
      <c r="CX1" s="70">
        <v>101</v>
      </c>
      <c r="CY1" s="70">
        <v>102</v>
      </c>
      <c r="CZ1" s="70">
        <v>103</v>
      </c>
      <c r="DA1" s="70">
        <v>104</v>
      </c>
    </row>
    <row r="2" spans="1:105" x14ac:dyDescent="0.25">
      <c r="A2" s="70">
        <v>0</v>
      </c>
      <c r="B2" s="42">
        <v>0.99249999999999994</v>
      </c>
      <c r="C2" s="42">
        <v>1.9824999999999999</v>
      </c>
      <c r="D2" s="42">
        <v>2.9675000000000002</v>
      </c>
      <c r="E2" s="42">
        <v>3.9485000000000001</v>
      </c>
      <c r="F2" s="42">
        <v>4.9245000000000001</v>
      </c>
      <c r="G2" s="42">
        <v>5.8955000000000002</v>
      </c>
      <c r="H2" s="42">
        <v>6.8615000000000004</v>
      </c>
      <c r="I2" s="42">
        <v>7.8224999999999998</v>
      </c>
      <c r="J2" s="42">
        <v>8.7794999999999987</v>
      </c>
      <c r="K2" s="42">
        <v>9.7315000000000005</v>
      </c>
      <c r="L2" s="42">
        <v>10.6785</v>
      </c>
      <c r="M2" s="42">
        <v>11.6205</v>
      </c>
      <c r="N2" s="42">
        <v>12.558499999999999</v>
      </c>
      <c r="O2" s="42">
        <v>13.491499999999998</v>
      </c>
      <c r="P2" s="42">
        <v>14.419499999999999</v>
      </c>
      <c r="Q2" s="42">
        <v>15.343499999999999</v>
      </c>
      <c r="R2" s="42">
        <v>16.262500000000003</v>
      </c>
      <c r="S2" s="42">
        <v>17.177</v>
      </c>
      <c r="T2" s="42">
        <v>18.087000000000003</v>
      </c>
      <c r="U2" s="42">
        <v>18.992000000000001</v>
      </c>
      <c r="V2" s="42">
        <v>19.893000000000001</v>
      </c>
      <c r="W2" s="42">
        <v>20.789000000000001</v>
      </c>
      <c r="X2" s="42">
        <v>21.681000000000001</v>
      </c>
      <c r="Y2" s="42">
        <v>22.5685</v>
      </c>
      <c r="Z2" s="42">
        <v>23.451500000000003</v>
      </c>
      <c r="AA2" s="42">
        <v>24.330500000000001</v>
      </c>
      <c r="AB2" s="42">
        <v>25.204500000000003</v>
      </c>
      <c r="AC2" s="42">
        <v>26.0745</v>
      </c>
      <c r="AD2" s="42">
        <v>26.9405</v>
      </c>
      <c r="AE2" s="42">
        <v>27.801500000000001</v>
      </c>
      <c r="AF2" s="42">
        <v>28.6585</v>
      </c>
      <c r="AG2" s="42">
        <v>29.511500000000002</v>
      </c>
      <c r="AH2" s="42">
        <v>30.36</v>
      </c>
      <c r="AI2" s="42">
        <v>31.204000000000001</v>
      </c>
      <c r="AJ2" s="42">
        <v>32.043999999999997</v>
      </c>
      <c r="AK2" s="42">
        <v>32.879999999999995</v>
      </c>
      <c r="AL2" s="42">
        <v>33.712000000000003</v>
      </c>
      <c r="AM2" s="42">
        <v>34.539499999999997</v>
      </c>
      <c r="AN2" s="42">
        <v>35.362499999999997</v>
      </c>
      <c r="AO2" s="42">
        <v>36.1815</v>
      </c>
      <c r="AP2" s="42">
        <v>36.996499999999997</v>
      </c>
      <c r="AQ2" s="42">
        <v>37.807499999999997</v>
      </c>
      <c r="AR2" s="42">
        <v>38.614499999999992</v>
      </c>
      <c r="AS2" s="42">
        <v>39.417499999999997</v>
      </c>
      <c r="AT2" s="42">
        <v>40.216499999999996</v>
      </c>
      <c r="AU2" s="42">
        <v>41.011499999999998</v>
      </c>
      <c r="AV2" s="42">
        <v>41.802499999999995</v>
      </c>
      <c r="AW2" s="42">
        <v>42.589500000000001</v>
      </c>
      <c r="AX2" s="42">
        <v>43.372500000000002</v>
      </c>
      <c r="AY2" s="42">
        <v>44.151499999999999</v>
      </c>
      <c r="AZ2" s="42">
        <v>44.926499999999997</v>
      </c>
      <c r="BA2" s="42">
        <v>45.697499999999998</v>
      </c>
      <c r="BB2" s="42">
        <v>46.464500000000001</v>
      </c>
      <c r="BC2" s="42">
        <v>47.227499999999992</v>
      </c>
      <c r="BD2" s="42">
        <v>47.986999999999995</v>
      </c>
      <c r="BE2" s="42">
        <v>48.742999999999995</v>
      </c>
      <c r="BF2" s="42">
        <v>49.494999999999997</v>
      </c>
      <c r="BG2" s="42">
        <v>50.242999999999995</v>
      </c>
      <c r="BH2" s="42">
        <v>50.986999999999995</v>
      </c>
      <c r="BI2" s="42">
        <v>51.727499999999992</v>
      </c>
      <c r="BJ2" s="42">
        <v>52.464500000000001</v>
      </c>
      <c r="BK2" s="42">
        <v>53.197499999999998</v>
      </c>
      <c r="BL2" s="42">
        <v>53.926499999999997</v>
      </c>
      <c r="BM2" s="42">
        <v>54.652000000000001</v>
      </c>
      <c r="BN2" s="42">
        <v>55.373999999999995</v>
      </c>
      <c r="BO2" s="42">
        <v>56.091999999999999</v>
      </c>
      <c r="BP2" s="42">
        <v>56.8065</v>
      </c>
      <c r="BQ2" s="42">
        <v>57.516999999999996</v>
      </c>
      <c r="BR2" s="42">
        <v>58.224000000000004</v>
      </c>
      <c r="BS2" s="42">
        <v>58.927499999999995</v>
      </c>
      <c r="BT2" s="42">
        <v>59.626999999999995</v>
      </c>
      <c r="BU2" s="42">
        <v>60.323</v>
      </c>
      <c r="BV2" s="42">
        <v>61.015000000000001</v>
      </c>
      <c r="BW2" s="42">
        <v>61.704000000000001</v>
      </c>
      <c r="BX2" s="42">
        <v>62.388999999999996</v>
      </c>
      <c r="BY2" s="42">
        <v>63.07</v>
      </c>
      <c r="BZ2" s="42">
        <v>63.747</v>
      </c>
      <c r="CA2" s="42">
        <v>64.421000000000006</v>
      </c>
      <c r="CB2" s="42">
        <v>65.091000000000008</v>
      </c>
      <c r="CC2" s="42">
        <v>65.757000000000005</v>
      </c>
      <c r="CD2" s="42">
        <v>66.419499999999999</v>
      </c>
      <c r="CE2" s="42">
        <v>67.078000000000003</v>
      </c>
      <c r="CF2" s="42">
        <v>67.733000000000004</v>
      </c>
      <c r="CG2" s="42">
        <v>68.383499999999998</v>
      </c>
      <c r="CH2" s="42">
        <v>69.029500000000013</v>
      </c>
      <c r="CI2" s="42">
        <v>69.670500000000004</v>
      </c>
      <c r="CJ2" s="42">
        <v>70.306000000000012</v>
      </c>
      <c r="CK2" s="42">
        <v>70.934500000000014</v>
      </c>
      <c r="CL2" s="42">
        <v>71.556000000000012</v>
      </c>
      <c r="CM2" s="42">
        <v>72.169000000000011</v>
      </c>
      <c r="CN2" s="42" t="s">
        <v>410</v>
      </c>
      <c r="CO2" s="42" t="s">
        <v>410</v>
      </c>
      <c r="CP2" s="42" t="s">
        <v>410</v>
      </c>
      <c r="CQ2" s="42" t="s">
        <v>410</v>
      </c>
      <c r="CR2" s="42" t="s">
        <v>410</v>
      </c>
      <c r="CS2" s="42" t="s">
        <v>410</v>
      </c>
      <c r="CT2" s="42" t="s">
        <v>410</v>
      </c>
      <c r="CU2" s="42" t="s">
        <v>410</v>
      </c>
      <c r="CV2" s="42" t="s">
        <v>410</v>
      </c>
      <c r="CW2" s="42" t="s">
        <v>410</v>
      </c>
      <c r="CX2" s="42" t="s">
        <v>410</v>
      </c>
      <c r="CY2" s="42" t="s">
        <v>410</v>
      </c>
      <c r="CZ2" s="42" t="s">
        <v>410</v>
      </c>
      <c r="DA2" s="42" t="s">
        <v>410</v>
      </c>
    </row>
    <row r="3" spans="1:105" x14ac:dyDescent="0.25">
      <c r="A3" s="18">
        <v>1</v>
      </c>
      <c r="B3" s="42"/>
      <c r="C3" s="42">
        <v>0.995</v>
      </c>
      <c r="D3" s="42">
        <v>1.9849999999999999</v>
      </c>
      <c r="E3" s="42">
        <v>2.9704999999999999</v>
      </c>
      <c r="F3" s="42">
        <v>3.9515000000000002</v>
      </c>
      <c r="G3" s="42">
        <v>4.9275000000000002</v>
      </c>
      <c r="H3" s="42">
        <v>5.8985000000000003</v>
      </c>
      <c r="I3" s="42">
        <v>6.8645000000000005</v>
      </c>
      <c r="J3" s="42">
        <v>7.8254999999999999</v>
      </c>
      <c r="K3" s="42">
        <v>8.7824999999999989</v>
      </c>
      <c r="L3" s="42">
        <v>9.7345000000000006</v>
      </c>
      <c r="M3" s="42">
        <v>10.6815</v>
      </c>
      <c r="N3" s="42">
        <v>11.6235</v>
      </c>
      <c r="O3" s="42">
        <v>12.561499999999999</v>
      </c>
      <c r="P3" s="42">
        <v>13.494499999999999</v>
      </c>
      <c r="Q3" s="42">
        <v>14.422499999999999</v>
      </c>
      <c r="R3" s="42">
        <v>15.346499999999999</v>
      </c>
      <c r="S3" s="42">
        <v>16.265500000000003</v>
      </c>
      <c r="T3" s="42">
        <v>17.18</v>
      </c>
      <c r="U3" s="42">
        <v>18.090000000000003</v>
      </c>
      <c r="V3" s="42">
        <v>18.995000000000001</v>
      </c>
      <c r="W3" s="42">
        <v>19.896000000000001</v>
      </c>
      <c r="X3" s="42">
        <v>20.792000000000002</v>
      </c>
      <c r="Y3" s="42">
        <v>21.684000000000001</v>
      </c>
      <c r="Z3" s="42">
        <v>22.5715</v>
      </c>
      <c r="AA3" s="42">
        <v>23.454500000000003</v>
      </c>
      <c r="AB3" s="42">
        <v>24.333500000000001</v>
      </c>
      <c r="AC3" s="42">
        <v>25.2075</v>
      </c>
      <c r="AD3" s="42">
        <v>26.077500000000001</v>
      </c>
      <c r="AE3" s="42">
        <v>26.9435</v>
      </c>
      <c r="AF3" s="42">
        <v>27.804500000000001</v>
      </c>
      <c r="AG3" s="42">
        <v>28.6615</v>
      </c>
      <c r="AH3" s="42">
        <v>29.514500000000002</v>
      </c>
      <c r="AI3" s="42">
        <v>30.363</v>
      </c>
      <c r="AJ3" s="42">
        <v>31.207000000000001</v>
      </c>
      <c r="AK3" s="42">
        <v>32.046999999999997</v>
      </c>
      <c r="AL3" s="42">
        <v>32.882999999999996</v>
      </c>
      <c r="AM3" s="42">
        <v>33.715000000000003</v>
      </c>
      <c r="AN3" s="42">
        <v>34.542499999999997</v>
      </c>
      <c r="AO3" s="42">
        <v>35.365499999999997</v>
      </c>
      <c r="AP3" s="42">
        <v>36.1845</v>
      </c>
      <c r="AQ3" s="42">
        <v>36.999499999999998</v>
      </c>
      <c r="AR3" s="42">
        <v>37.810499999999998</v>
      </c>
      <c r="AS3" s="42">
        <v>38.617499999999993</v>
      </c>
      <c r="AT3" s="42">
        <v>39.420499999999997</v>
      </c>
      <c r="AU3" s="42">
        <v>40.219499999999996</v>
      </c>
      <c r="AV3" s="42">
        <v>41.014499999999998</v>
      </c>
      <c r="AW3" s="42">
        <v>41.805499999999995</v>
      </c>
      <c r="AX3" s="42">
        <v>42.592500000000001</v>
      </c>
      <c r="AY3" s="42">
        <v>43.375500000000002</v>
      </c>
      <c r="AZ3" s="42">
        <v>44.154499999999999</v>
      </c>
      <c r="BA3" s="42">
        <v>44.929499999999997</v>
      </c>
      <c r="BB3" s="42">
        <v>45.700499999999998</v>
      </c>
      <c r="BC3" s="42">
        <v>46.467500000000001</v>
      </c>
      <c r="BD3" s="42">
        <v>47.230499999999992</v>
      </c>
      <c r="BE3" s="42">
        <v>47.989999999999995</v>
      </c>
      <c r="BF3" s="42">
        <v>48.745999999999995</v>
      </c>
      <c r="BG3" s="42">
        <v>49.497999999999998</v>
      </c>
      <c r="BH3" s="42">
        <v>50.245999999999995</v>
      </c>
      <c r="BI3" s="42">
        <v>50.989999999999995</v>
      </c>
      <c r="BJ3" s="42">
        <v>51.73</v>
      </c>
      <c r="BK3" s="42">
        <v>52.466499999999996</v>
      </c>
      <c r="BL3" s="42">
        <v>53.1995</v>
      </c>
      <c r="BM3" s="42">
        <v>53.9285</v>
      </c>
      <c r="BN3" s="42">
        <v>54.653999999999996</v>
      </c>
      <c r="BO3" s="42">
        <v>55.375499999999995</v>
      </c>
      <c r="BP3" s="42">
        <v>56.093499999999999</v>
      </c>
      <c r="BQ3" s="42">
        <v>56.807499999999997</v>
      </c>
      <c r="BR3" s="42">
        <v>57.518000000000001</v>
      </c>
      <c r="BS3" s="42">
        <v>58.224999999999994</v>
      </c>
      <c r="BT3" s="42">
        <v>58.927999999999997</v>
      </c>
      <c r="BU3" s="42">
        <v>59.627499999999998</v>
      </c>
      <c r="BV3" s="42">
        <v>60.323499999999996</v>
      </c>
      <c r="BW3" s="42">
        <v>61.015500000000003</v>
      </c>
      <c r="BX3" s="42">
        <v>61.703499999999998</v>
      </c>
      <c r="BY3" s="42">
        <v>62.387999999999998</v>
      </c>
      <c r="BZ3" s="42">
        <v>63.068999999999996</v>
      </c>
      <c r="CA3" s="42">
        <v>63.745999999999995</v>
      </c>
      <c r="CB3" s="42">
        <v>64.419000000000011</v>
      </c>
      <c r="CC3" s="42">
        <v>65.08850000000001</v>
      </c>
      <c r="CD3" s="42">
        <v>65.754000000000005</v>
      </c>
      <c r="CE3" s="42">
        <v>66.415999999999997</v>
      </c>
      <c r="CF3" s="42">
        <v>67.074000000000012</v>
      </c>
      <c r="CG3" s="42">
        <v>67.727499999999992</v>
      </c>
      <c r="CH3" s="42">
        <v>68.376500000000007</v>
      </c>
      <c r="CI3" s="42">
        <v>69.020499999999998</v>
      </c>
      <c r="CJ3" s="42">
        <v>69.659000000000006</v>
      </c>
      <c r="CK3" s="42">
        <v>70.290500000000009</v>
      </c>
      <c r="CL3" s="42">
        <v>70.915000000000006</v>
      </c>
      <c r="CM3" s="42">
        <v>71.53</v>
      </c>
      <c r="CN3" s="42" t="s">
        <v>410</v>
      </c>
      <c r="CO3" s="42" t="s">
        <v>410</v>
      </c>
      <c r="CP3" s="42" t="s">
        <v>410</v>
      </c>
      <c r="CQ3" s="42" t="s">
        <v>410</v>
      </c>
      <c r="CR3" s="42" t="s">
        <v>410</v>
      </c>
      <c r="CS3" s="42" t="s">
        <v>410</v>
      </c>
      <c r="CT3" s="42" t="s">
        <v>410</v>
      </c>
      <c r="CU3" s="42" t="s">
        <v>410</v>
      </c>
      <c r="CV3" s="42" t="s">
        <v>410</v>
      </c>
      <c r="CW3" s="42" t="s">
        <v>410</v>
      </c>
      <c r="CX3" s="42" t="s">
        <v>410</v>
      </c>
      <c r="CY3" s="42" t="s">
        <v>410</v>
      </c>
      <c r="CZ3" s="42" t="s">
        <v>410</v>
      </c>
      <c r="DA3" s="42" t="s">
        <v>410</v>
      </c>
    </row>
    <row r="4" spans="1:105" x14ac:dyDescent="0.25">
      <c r="A4" s="18">
        <v>2</v>
      </c>
      <c r="B4" s="42"/>
      <c r="C4" s="42"/>
      <c r="D4" s="42">
        <v>0.995</v>
      </c>
      <c r="E4" s="42">
        <v>1.9849999999999999</v>
      </c>
      <c r="F4" s="42">
        <v>2.9710000000000001</v>
      </c>
      <c r="G4" s="42">
        <v>3.952</v>
      </c>
      <c r="H4" s="42">
        <v>4.9279999999999999</v>
      </c>
      <c r="I4" s="42">
        <v>5.899</v>
      </c>
      <c r="J4" s="42">
        <v>6.8650000000000002</v>
      </c>
      <c r="K4" s="42">
        <v>7.8260000000000005</v>
      </c>
      <c r="L4" s="42">
        <v>8.7829999999999995</v>
      </c>
      <c r="M4" s="42">
        <v>9.7349999999999994</v>
      </c>
      <c r="N4" s="42">
        <v>10.681999999999999</v>
      </c>
      <c r="O4" s="42">
        <v>11.623999999999999</v>
      </c>
      <c r="P4" s="42">
        <v>12.561999999999999</v>
      </c>
      <c r="Q4" s="42">
        <v>13.494999999999999</v>
      </c>
      <c r="R4" s="42">
        <v>14.423</v>
      </c>
      <c r="S4" s="42">
        <v>15.347</v>
      </c>
      <c r="T4" s="42">
        <v>16.266000000000002</v>
      </c>
      <c r="U4" s="42">
        <v>17.180500000000002</v>
      </c>
      <c r="V4" s="42">
        <v>18.090499999999999</v>
      </c>
      <c r="W4" s="42">
        <v>18.9955</v>
      </c>
      <c r="X4" s="42">
        <v>19.896500000000003</v>
      </c>
      <c r="Y4" s="42">
        <v>20.792500000000004</v>
      </c>
      <c r="Z4" s="42">
        <v>21.6845</v>
      </c>
      <c r="AA4" s="42">
        <v>22.572000000000003</v>
      </c>
      <c r="AB4" s="42">
        <v>23.454999999999998</v>
      </c>
      <c r="AC4" s="42">
        <v>24.334000000000003</v>
      </c>
      <c r="AD4" s="42">
        <v>25.207999999999998</v>
      </c>
      <c r="AE4" s="42">
        <v>26.078000000000003</v>
      </c>
      <c r="AF4" s="42">
        <v>26.944000000000003</v>
      </c>
      <c r="AG4" s="42">
        <v>27.805</v>
      </c>
      <c r="AH4" s="42">
        <v>28.661999999999999</v>
      </c>
      <c r="AI4" s="42">
        <v>29.515000000000001</v>
      </c>
      <c r="AJ4" s="42">
        <v>30.363500000000002</v>
      </c>
      <c r="AK4" s="42">
        <v>31.2075</v>
      </c>
      <c r="AL4" s="42">
        <v>32.047499999999999</v>
      </c>
      <c r="AM4" s="42">
        <v>32.883499999999998</v>
      </c>
      <c r="AN4" s="42">
        <v>33.715499999999999</v>
      </c>
      <c r="AO4" s="42">
        <v>34.542999999999992</v>
      </c>
      <c r="AP4" s="42">
        <v>35.366</v>
      </c>
      <c r="AQ4" s="42">
        <v>36.185000000000002</v>
      </c>
      <c r="AR4" s="42">
        <v>37</v>
      </c>
      <c r="AS4" s="42">
        <v>37.810999999999993</v>
      </c>
      <c r="AT4" s="42">
        <v>38.617999999999995</v>
      </c>
      <c r="AU4" s="42">
        <v>39.420999999999992</v>
      </c>
      <c r="AV4" s="42">
        <v>40.22</v>
      </c>
      <c r="AW4" s="42">
        <v>41.015000000000001</v>
      </c>
      <c r="AX4" s="42">
        <v>41.805999999999997</v>
      </c>
      <c r="AY4" s="42">
        <v>42.593000000000004</v>
      </c>
      <c r="AZ4" s="42">
        <v>43.375999999999998</v>
      </c>
      <c r="BA4" s="42">
        <v>44.155000000000001</v>
      </c>
      <c r="BB4" s="42">
        <v>44.929999999999993</v>
      </c>
      <c r="BC4" s="42">
        <v>45.700999999999993</v>
      </c>
      <c r="BD4" s="42">
        <v>46.468000000000004</v>
      </c>
      <c r="BE4" s="42">
        <v>47.230999999999995</v>
      </c>
      <c r="BF4" s="42">
        <v>47.990499999999997</v>
      </c>
      <c r="BG4" s="42">
        <v>48.745999999999995</v>
      </c>
      <c r="BH4" s="42">
        <v>49.497999999999998</v>
      </c>
      <c r="BI4" s="42">
        <v>50.245999999999995</v>
      </c>
      <c r="BJ4" s="42">
        <v>50.989999999999995</v>
      </c>
      <c r="BK4" s="42">
        <v>51.73</v>
      </c>
      <c r="BL4" s="42">
        <v>52.466499999999996</v>
      </c>
      <c r="BM4" s="42">
        <v>53.198999999999998</v>
      </c>
      <c r="BN4" s="42">
        <v>53.927999999999997</v>
      </c>
      <c r="BO4" s="42">
        <v>54.652999999999999</v>
      </c>
      <c r="BP4" s="42">
        <v>55.374499999999998</v>
      </c>
      <c r="BQ4" s="42">
        <v>56.091999999999999</v>
      </c>
      <c r="BR4" s="42">
        <v>56.805999999999997</v>
      </c>
      <c r="BS4" s="42">
        <v>57.515999999999998</v>
      </c>
      <c r="BT4" s="42">
        <v>58.222499999999997</v>
      </c>
      <c r="BU4" s="42">
        <v>58.9255</v>
      </c>
      <c r="BV4" s="42">
        <v>59.624499999999998</v>
      </c>
      <c r="BW4" s="42">
        <v>60.32</v>
      </c>
      <c r="BX4" s="42">
        <v>61.012</v>
      </c>
      <c r="BY4" s="42">
        <v>61.699999999999996</v>
      </c>
      <c r="BZ4" s="42">
        <v>62.384</v>
      </c>
      <c r="CA4" s="42">
        <v>63.064</v>
      </c>
      <c r="CB4" s="42">
        <v>63.740499999999997</v>
      </c>
      <c r="CC4" s="42">
        <v>64.413499999999999</v>
      </c>
      <c r="CD4" s="42">
        <v>65.08250000000001</v>
      </c>
      <c r="CE4" s="42">
        <v>65.747500000000002</v>
      </c>
      <c r="CF4" s="42">
        <v>66.408500000000004</v>
      </c>
      <c r="CG4" s="42">
        <v>67.064999999999998</v>
      </c>
      <c r="CH4" s="42">
        <v>67.717500000000001</v>
      </c>
      <c r="CI4" s="42">
        <v>68.364500000000007</v>
      </c>
      <c r="CJ4" s="42">
        <v>69.005500000000012</v>
      </c>
      <c r="CK4" s="42">
        <v>69.639499999999998</v>
      </c>
      <c r="CL4" s="42">
        <v>70.266500000000008</v>
      </c>
      <c r="CM4" s="42">
        <v>70.884500000000003</v>
      </c>
      <c r="CN4" s="42" t="s">
        <v>410</v>
      </c>
      <c r="CO4" s="42" t="s">
        <v>410</v>
      </c>
      <c r="CP4" s="42" t="s">
        <v>410</v>
      </c>
      <c r="CQ4" s="42" t="s">
        <v>410</v>
      </c>
      <c r="CR4" s="42" t="s">
        <v>410</v>
      </c>
      <c r="CS4" s="42" t="s">
        <v>410</v>
      </c>
      <c r="CT4" s="42" t="s">
        <v>410</v>
      </c>
      <c r="CU4" s="42" t="s">
        <v>410</v>
      </c>
      <c r="CV4" s="42" t="s">
        <v>410</v>
      </c>
      <c r="CW4" s="42" t="s">
        <v>410</v>
      </c>
      <c r="CX4" s="42" t="s">
        <v>410</v>
      </c>
      <c r="CY4" s="42" t="s">
        <v>410</v>
      </c>
      <c r="CZ4" s="42" t="s">
        <v>410</v>
      </c>
      <c r="DA4" s="42" t="s">
        <v>410</v>
      </c>
    </row>
    <row r="5" spans="1:105" x14ac:dyDescent="0.25">
      <c r="A5" s="18">
        <v>3</v>
      </c>
      <c r="B5" s="42"/>
      <c r="C5" s="42"/>
      <c r="D5" s="42"/>
      <c r="E5" s="42">
        <v>0.995</v>
      </c>
      <c r="F5" s="42">
        <v>1.9849999999999999</v>
      </c>
      <c r="G5" s="42">
        <v>2.9710000000000001</v>
      </c>
      <c r="H5" s="42">
        <v>3.952</v>
      </c>
      <c r="I5" s="42">
        <v>4.9279999999999999</v>
      </c>
      <c r="J5" s="42">
        <v>5.899</v>
      </c>
      <c r="K5" s="42">
        <v>6.8650000000000002</v>
      </c>
      <c r="L5" s="42">
        <v>7.8260000000000005</v>
      </c>
      <c r="M5" s="42">
        <v>8.7829999999999995</v>
      </c>
      <c r="N5" s="42">
        <v>9.7349999999999994</v>
      </c>
      <c r="O5" s="42">
        <v>10.681999999999999</v>
      </c>
      <c r="P5" s="42">
        <v>11.623999999999999</v>
      </c>
      <c r="Q5" s="42">
        <v>12.561999999999999</v>
      </c>
      <c r="R5" s="42">
        <v>13.494999999999999</v>
      </c>
      <c r="S5" s="42">
        <v>14.423</v>
      </c>
      <c r="T5" s="42">
        <v>15.347</v>
      </c>
      <c r="U5" s="42">
        <v>16.266000000000002</v>
      </c>
      <c r="V5" s="42">
        <v>17.180500000000002</v>
      </c>
      <c r="W5" s="42">
        <v>18.090499999999999</v>
      </c>
      <c r="X5" s="42">
        <v>18.9955</v>
      </c>
      <c r="Y5" s="42">
        <v>19.896500000000003</v>
      </c>
      <c r="Z5" s="42">
        <v>20.792500000000004</v>
      </c>
      <c r="AA5" s="42">
        <v>21.6845</v>
      </c>
      <c r="AB5" s="42">
        <v>22.572000000000003</v>
      </c>
      <c r="AC5" s="42">
        <v>23.454999999999998</v>
      </c>
      <c r="AD5" s="42">
        <v>24.334000000000003</v>
      </c>
      <c r="AE5" s="42">
        <v>25.207999999999998</v>
      </c>
      <c r="AF5" s="42">
        <v>26.078000000000003</v>
      </c>
      <c r="AG5" s="42">
        <v>26.9435</v>
      </c>
      <c r="AH5" s="42">
        <v>27.804500000000001</v>
      </c>
      <c r="AI5" s="42">
        <v>28.6615</v>
      </c>
      <c r="AJ5" s="42">
        <v>29.514500000000002</v>
      </c>
      <c r="AK5" s="42">
        <v>30.363</v>
      </c>
      <c r="AL5" s="42">
        <v>31.207000000000001</v>
      </c>
      <c r="AM5" s="42">
        <v>32.046999999999997</v>
      </c>
      <c r="AN5" s="42">
        <v>32.882999999999996</v>
      </c>
      <c r="AO5" s="42">
        <v>33.715000000000003</v>
      </c>
      <c r="AP5" s="42">
        <v>34.542499999999997</v>
      </c>
      <c r="AQ5" s="42">
        <v>35.365499999999997</v>
      </c>
      <c r="AR5" s="42">
        <v>36.1845</v>
      </c>
      <c r="AS5" s="42">
        <v>36.999499999999998</v>
      </c>
      <c r="AT5" s="42">
        <v>37.810499999999998</v>
      </c>
      <c r="AU5" s="42">
        <v>38.617499999999993</v>
      </c>
      <c r="AV5" s="42">
        <v>39.420499999999997</v>
      </c>
      <c r="AW5" s="42">
        <v>40.219499999999996</v>
      </c>
      <c r="AX5" s="42">
        <v>41.014499999999998</v>
      </c>
      <c r="AY5" s="42">
        <v>41.805499999999995</v>
      </c>
      <c r="AZ5" s="42">
        <v>42.592500000000001</v>
      </c>
      <c r="BA5" s="42">
        <v>43.375500000000002</v>
      </c>
      <c r="BB5" s="42">
        <v>44.154499999999999</v>
      </c>
      <c r="BC5" s="42">
        <v>44.929499999999997</v>
      </c>
      <c r="BD5" s="42">
        <v>45.700499999999998</v>
      </c>
      <c r="BE5" s="42">
        <v>46.467500000000001</v>
      </c>
      <c r="BF5" s="42">
        <v>47.230499999999992</v>
      </c>
      <c r="BG5" s="42">
        <v>47.989499999999992</v>
      </c>
      <c r="BH5" s="42">
        <v>48.744999999999997</v>
      </c>
      <c r="BI5" s="42">
        <v>49.496499999999997</v>
      </c>
      <c r="BJ5" s="42">
        <v>50.244500000000002</v>
      </c>
      <c r="BK5" s="42">
        <v>50.988500000000002</v>
      </c>
      <c r="BL5" s="42">
        <v>51.728499999999997</v>
      </c>
      <c r="BM5" s="42">
        <v>52.465000000000003</v>
      </c>
      <c r="BN5" s="42">
        <v>53.197499999999998</v>
      </c>
      <c r="BO5" s="42">
        <v>53.926499999999997</v>
      </c>
      <c r="BP5" s="42">
        <v>54.651499999999999</v>
      </c>
      <c r="BQ5" s="42">
        <v>55.372999999999998</v>
      </c>
      <c r="BR5" s="42">
        <v>56.090499999999999</v>
      </c>
      <c r="BS5" s="42">
        <v>56.804499999999997</v>
      </c>
      <c r="BT5" s="42">
        <v>57.514499999999998</v>
      </c>
      <c r="BU5" s="42">
        <v>58.220999999999997</v>
      </c>
      <c r="BV5" s="42">
        <v>58.923499999999997</v>
      </c>
      <c r="BW5" s="42">
        <v>59.622500000000002</v>
      </c>
      <c r="BX5" s="42">
        <v>60.317499999999995</v>
      </c>
      <c r="BY5" s="42">
        <v>61.008499999999998</v>
      </c>
      <c r="BZ5" s="42">
        <v>61.695999999999998</v>
      </c>
      <c r="CA5" s="42">
        <v>62.379999999999995</v>
      </c>
      <c r="CB5" s="42">
        <v>63.06</v>
      </c>
      <c r="CC5" s="42">
        <v>63.735999999999997</v>
      </c>
      <c r="CD5" s="42">
        <v>64.408000000000015</v>
      </c>
      <c r="CE5" s="42">
        <v>65.075999999999993</v>
      </c>
      <c r="CF5" s="42">
        <v>65.740499999999997</v>
      </c>
      <c r="CG5" s="42">
        <v>66.400500000000008</v>
      </c>
      <c r="CH5" s="42">
        <v>67.056000000000012</v>
      </c>
      <c r="CI5" s="42">
        <v>67.706000000000003</v>
      </c>
      <c r="CJ5" s="42">
        <v>68.350000000000009</v>
      </c>
      <c r="CK5" s="42">
        <v>68.987000000000009</v>
      </c>
      <c r="CL5" s="42">
        <v>69.616500000000002</v>
      </c>
      <c r="CM5" s="42">
        <v>70.237500000000011</v>
      </c>
      <c r="CN5" s="42" t="s">
        <v>410</v>
      </c>
      <c r="CO5" s="42" t="s">
        <v>410</v>
      </c>
      <c r="CP5" s="42" t="s">
        <v>410</v>
      </c>
      <c r="CQ5" s="42" t="s">
        <v>410</v>
      </c>
      <c r="CR5" s="42" t="s">
        <v>410</v>
      </c>
      <c r="CS5" s="42" t="s">
        <v>410</v>
      </c>
      <c r="CT5" s="42" t="s">
        <v>410</v>
      </c>
      <c r="CU5" s="42" t="s">
        <v>410</v>
      </c>
      <c r="CV5" s="42" t="s">
        <v>410</v>
      </c>
      <c r="CW5" s="42" t="s">
        <v>410</v>
      </c>
      <c r="CX5" s="42" t="s">
        <v>410</v>
      </c>
      <c r="CY5" s="42" t="s">
        <v>410</v>
      </c>
      <c r="CZ5" s="42" t="s">
        <v>410</v>
      </c>
      <c r="DA5" s="42" t="s">
        <v>410</v>
      </c>
    </row>
    <row r="6" spans="1:105" x14ac:dyDescent="0.25">
      <c r="A6" s="18">
        <v>4</v>
      </c>
      <c r="B6" s="42"/>
      <c r="C6" s="42"/>
      <c r="D6" s="42"/>
      <c r="E6" s="42"/>
      <c r="F6" s="42">
        <v>0.995</v>
      </c>
      <c r="G6" s="42">
        <v>1.9849999999999999</v>
      </c>
      <c r="H6" s="42">
        <v>2.9710000000000001</v>
      </c>
      <c r="I6" s="42">
        <v>3.952</v>
      </c>
      <c r="J6" s="42">
        <v>4.9279999999999999</v>
      </c>
      <c r="K6" s="42">
        <v>5.899</v>
      </c>
      <c r="L6" s="42">
        <v>6.8650000000000002</v>
      </c>
      <c r="M6" s="42">
        <v>7.8260000000000005</v>
      </c>
      <c r="N6" s="42">
        <v>8.7829999999999995</v>
      </c>
      <c r="O6" s="42">
        <v>9.7349999999999994</v>
      </c>
      <c r="P6" s="42">
        <v>10.681999999999999</v>
      </c>
      <c r="Q6" s="42">
        <v>11.623999999999999</v>
      </c>
      <c r="R6" s="42">
        <v>12.561999999999999</v>
      </c>
      <c r="S6" s="42">
        <v>13.494999999999999</v>
      </c>
      <c r="T6" s="42">
        <v>14.423</v>
      </c>
      <c r="U6" s="42">
        <v>15.347</v>
      </c>
      <c r="V6" s="42">
        <v>16.266000000000002</v>
      </c>
      <c r="W6" s="42">
        <v>17.180500000000002</v>
      </c>
      <c r="X6" s="42">
        <v>18.090499999999999</v>
      </c>
      <c r="Y6" s="42">
        <v>18.9955</v>
      </c>
      <c r="Z6" s="42">
        <v>19.896500000000003</v>
      </c>
      <c r="AA6" s="42">
        <v>20.792500000000004</v>
      </c>
      <c r="AB6" s="42">
        <v>21.6845</v>
      </c>
      <c r="AC6" s="42">
        <v>22.572000000000003</v>
      </c>
      <c r="AD6" s="42">
        <v>23.454999999999998</v>
      </c>
      <c r="AE6" s="42">
        <v>24.334000000000003</v>
      </c>
      <c r="AF6" s="42">
        <v>25.207999999999998</v>
      </c>
      <c r="AG6" s="42">
        <v>26.078000000000003</v>
      </c>
      <c r="AH6" s="42">
        <v>26.9435</v>
      </c>
      <c r="AI6" s="42">
        <v>27.804500000000001</v>
      </c>
      <c r="AJ6" s="42">
        <v>28.6615</v>
      </c>
      <c r="AK6" s="42">
        <v>29.514500000000002</v>
      </c>
      <c r="AL6" s="42">
        <v>30.362500000000001</v>
      </c>
      <c r="AM6" s="42">
        <v>31.206500000000002</v>
      </c>
      <c r="AN6" s="42">
        <v>32.046499999999995</v>
      </c>
      <c r="AO6" s="42">
        <v>32.8825</v>
      </c>
      <c r="AP6" s="42">
        <v>33.714500000000001</v>
      </c>
      <c r="AQ6" s="42">
        <v>34.541499999999999</v>
      </c>
      <c r="AR6" s="42">
        <v>35.3645</v>
      </c>
      <c r="AS6" s="42">
        <v>36.183499999999995</v>
      </c>
      <c r="AT6" s="42">
        <v>36.9985</v>
      </c>
      <c r="AU6" s="42">
        <v>37.8095</v>
      </c>
      <c r="AV6" s="42">
        <v>38.616499999999995</v>
      </c>
      <c r="AW6" s="42">
        <v>39.419499999999999</v>
      </c>
      <c r="AX6" s="42">
        <v>40.218499999999999</v>
      </c>
      <c r="AY6" s="42">
        <v>41.013500000000001</v>
      </c>
      <c r="AZ6" s="42">
        <v>41.804499999999997</v>
      </c>
      <c r="BA6" s="42">
        <v>42.591499999999996</v>
      </c>
      <c r="BB6" s="42">
        <v>43.374499999999998</v>
      </c>
      <c r="BC6" s="42">
        <v>44.153500000000001</v>
      </c>
      <c r="BD6" s="42">
        <v>44.9285</v>
      </c>
      <c r="BE6" s="42">
        <v>45.6995</v>
      </c>
      <c r="BF6" s="42">
        <v>46.466499999999996</v>
      </c>
      <c r="BG6" s="42">
        <v>47.229499999999994</v>
      </c>
      <c r="BH6" s="42">
        <v>47.988499999999995</v>
      </c>
      <c r="BI6" s="42">
        <v>48.743499999999997</v>
      </c>
      <c r="BJ6" s="42">
        <v>49.494999999999997</v>
      </c>
      <c r="BK6" s="42">
        <v>50.242499999999993</v>
      </c>
      <c r="BL6" s="42">
        <v>50.986499999999992</v>
      </c>
      <c r="BM6" s="42">
        <v>51.726500000000001</v>
      </c>
      <c r="BN6" s="42">
        <v>52.462499999999999</v>
      </c>
      <c r="BO6" s="42">
        <v>53.195</v>
      </c>
      <c r="BP6" s="42">
        <v>53.923499999999997</v>
      </c>
      <c r="BQ6" s="42">
        <v>54.648499999999999</v>
      </c>
      <c r="BR6" s="42">
        <v>55.369500000000002</v>
      </c>
      <c r="BS6" s="42">
        <v>56.087000000000003</v>
      </c>
      <c r="BT6" s="42">
        <v>56.8005</v>
      </c>
      <c r="BU6" s="42">
        <v>57.5105</v>
      </c>
      <c r="BV6" s="42">
        <v>58.216499999999996</v>
      </c>
      <c r="BW6" s="42">
        <v>58.918499999999995</v>
      </c>
      <c r="BX6" s="42">
        <v>59.616999999999997</v>
      </c>
      <c r="BY6" s="42">
        <v>60.311999999999998</v>
      </c>
      <c r="BZ6" s="42">
        <v>61.003</v>
      </c>
      <c r="CA6" s="42">
        <v>61.69</v>
      </c>
      <c r="CB6" s="42">
        <v>62.372999999999998</v>
      </c>
      <c r="CC6" s="42">
        <v>63.051999999999992</v>
      </c>
      <c r="CD6" s="42">
        <v>63.726999999999997</v>
      </c>
      <c r="CE6" s="42">
        <v>64.398500000000013</v>
      </c>
      <c r="CF6" s="42">
        <v>65.066000000000003</v>
      </c>
      <c r="CG6" s="42">
        <v>65.729500000000002</v>
      </c>
      <c r="CH6" s="42">
        <v>66.388000000000005</v>
      </c>
      <c r="CI6" s="42">
        <v>67.040999999999997</v>
      </c>
      <c r="CJ6" s="42">
        <v>67.688000000000017</v>
      </c>
      <c r="CK6" s="42">
        <v>68.328000000000003</v>
      </c>
      <c r="CL6" s="42">
        <v>68.960499999999996</v>
      </c>
      <c r="CM6" s="42">
        <v>69.584500000000006</v>
      </c>
      <c r="CN6" s="42" t="s">
        <v>410</v>
      </c>
      <c r="CO6" s="42" t="s">
        <v>410</v>
      </c>
      <c r="CP6" s="42" t="s">
        <v>410</v>
      </c>
      <c r="CQ6" s="42" t="s">
        <v>410</v>
      </c>
      <c r="CR6" s="42" t="s">
        <v>410</v>
      </c>
      <c r="CS6" s="42" t="s">
        <v>410</v>
      </c>
      <c r="CT6" s="42" t="s">
        <v>410</v>
      </c>
      <c r="CU6" s="42" t="s">
        <v>410</v>
      </c>
      <c r="CV6" s="42" t="s">
        <v>410</v>
      </c>
      <c r="CW6" s="42" t="s">
        <v>410</v>
      </c>
      <c r="CX6" s="42" t="s">
        <v>410</v>
      </c>
      <c r="CY6" s="42" t="s">
        <v>410</v>
      </c>
      <c r="CZ6" s="42" t="s">
        <v>410</v>
      </c>
      <c r="DA6" s="42" t="s">
        <v>410</v>
      </c>
    </row>
    <row r="7" spans="1:105" x14ac:dyDescent="0.25">
      <c r="A7" s="18">
        <v>5</v>
      </c>
      <c r="B7" s="42"/>
      <c r="C7" s="42"/>
      <c r="D7" s="42"/>
      <c r="E7" s="42"/>
      <c r="F7" s="42"/>
      <c r="G7" s="42">
        <v>0.995</v>
      </c>
      <c r="H7" s="42">
        <v>1.9855</v>
      </c>
      <c r="I7" s="42">
        <v>2.9714999999999998</v>
      </c>
      <c r="J7" s="42">
        <v>3.9524999999999997</v>
      </c>
      <c r="K7" s="42">
        <v>4.9284999999999997</v>
      </c>
      <c r="L7" s="42">
        <v>5.8994999999999997</v>
      </c>
      <c r="M7" s="42">
        <v>6.8655000000000008</v>
      </c>
      <c r="N7" s="42">
        <v>7.8265000000000002</v>
      </c>
      <c r="O7" s="42">
        <v>8.7835000000000001</v>
      </c>
      <c r="P7" s="42">
        <v>9.7354999999999983</v>
      </c>
      <c r="Q7" s="42">
        <v>10.682499999999999</v>
      </c>
      <c r="R7" s="42">
        <v>11.624499999999999</v>
      </c>
      <c r="S7" s="42">
        <v>12.5625</v>
      </c>
      <c r="T7" s="42">
        <v>13.4955</v>
      </c>
      <c r="U7" s="42">
        <v>14.423500000000001</v>
      </c>
      <c r="V7" s="42">
        <v>15.347</v>
      </c>
      <c r="W7" s="42">
        <v>16.265999999999998</v>
      </c>
      <c r="X7" s="42">
        <v>17.18</v>
      </c>
      <c r="Y7" s="42">
        <v>18.090000000000003</v>
      </c>
      <c r="Z7" s="42">
        <v>18.995000000000001</v>
      </c>
      <c r="AA7" s="42">
        <v>19.896000000000001</v>
      </c>
      <c r="AB7" s="42">
        <v>20.792000000000002</v>
      </c>
      <c r="AC7" s="42">
        <v>21.684000000000001</v>
      </c>
      <c r="AD7" s="42">
        <v>22.5715</v>
      </c>
      <c r="AE7" s="42">
        <v>23.454500000000003</v>
      </c>
      <c r="AF7" s="42">
        <v>24.333500000000001</v>
      </c>
      <c r="AG7" s="42">
        <v>25.2075</v>
      </c>
      <c r="AH7" s="42">
        <v>26.077500000000001</v>
      </c>
      <c r="AI7" s="42">
        <v>26.943000000000001</v>
      </c>
      <c r="AJ7" s="42">
        <v>27.804000000000002</v>
      </c>
      <c r="AK7" s="42">
        <v>28.661000000000001</v>
      </c>
      <c r="AL7" s="42">
        <v>29.514000000000003</v>
      </c>
      <c r="AM7" s="42">
        <v>30.362000000000002</v>
      </c>
      <c r="AN7" s="42">
        <v>31.206000000000003</v>
      </c>
      <c r="AO7" s="42">
        <v>32.045999999999992</v>
      </c>
      <c r="AP7" s="42">
        <v>32.881999999999998</v>
      </c>
      <c r="AQ7" s="42">
        <v>33.713499999999996</v>
      </c>
      <c r="AR7" s="42">
        <v>34.540499999999994</v>
      </c>
      <c r="AS7" s="42">
        <v>35.363500000000002</v>
      </c>
      <c r="AT7" s="42">
        <v>36.182499999999997</v>
      </c>
      <c r="AU7" s="42">
        <v>36.997500000000002</v>
      </c>
      <c r="AV7" s="42">
        <v>37.808499999999995</v>
      </c>
      <c r="AW7" s="42">
        <v>38.615499999999997</v>
      </c>
      <c r="AX7" s="42">
        <v>39.418499999999995</v>
      </c>
      <c r="AY7" s="42">
        <v>40.217500000000001</v>
      </c>
      <c r="AZ7" s="42">
        <v>41.012500000000003</v>
      </c>
      <c r="BA7" s="42">
        <v>41.802999999999997</v>
      </c>
      <c r="BB7" s="42">
        <v>42.589500000000001</v>
      </c>
      <c r="BC7" s="42">
        <v>43.372500000000002</v>
      </c>
      <c r="BD7" s="42">
        <v>44.151499999999999</v>
      </c>
      <c r="BE7" s="42">
        <v>44.926499999999997</v>
      </c>
      <c r="BF7" s="42">
        <v>45.697499999999998</v>
      </c>
      <c r="BG7" s="42">
        <v>46.464500000000001</v>
      </c>
      <c r="BH7" s="42">
        <v>47.227499999999992</v>
      </c>
      <c r="BI7" s="42">
        <v>47.986499999999992</v>
      </c>
      <c r="BJ7" s="42">
        <v>48.741500000000002</v>
      </c>
      <c r="BK7" s="42">
        <v>49.492499999999993</v>
      </c>
      <c r="BL7" s="42">
        <v>50.239999999999995</v>
      </c>
      <c r="BM7" s="42">
        <v>50.983499999999999</v>
      </c>
      <c r="BN7" s="42">
        <v>51.723500000000001</v>
      </c>
      <c r="BO7" s="42">
        <v>52.459499999999998</v>
      </c>
      <c r="BP7" s="42">
        <v>53.191999999999993</v>
      </c>
      <c r="BQ7" s="42">
        <v>53.920499999999997</v>
      </c>
      <c r="BR7" s="42">
        <v>54.644999999999996</v>
      </c>
      <c r="BS7" s="42">
        <v>55.366</v>
      </c>
      <c r="BT7" s="42">
        <v>56.082999999999998</v>
      </c>
      <c r="BU7" s="42">
        <v>56.796499999999995</v>
      </c>
      <c r="BV7" s="42">
        <v>57.506</v>
      </c>
      <c r="BW7" s="42">
        <v>58.212000000000003</v>
      </c>
      <c r="BX7" s="42">
        <v>58.914000000000001</v>
      </c>
      <c r="BY7" s="42">
        <v>59.611999999999995</v>
      </c>
      <c r="BZ7" s="42">
        <v>60.305999999999997</v>
      </c>
      <c r="CA7" s="42">
        <v>60.996499999999997</v>
      </c>
      <c r="CB7" s="42">
        <v>61.682999999999993</v>
      </c>
      <c r="CC7" s="42">
        <v>62.365499999999997</v>
      </c>
      <c r="CD7" s="42">
        <v>63.043999999999997</v>
      </c>
      <c r="CE7" s="42">
        <v>63.718499999999992</v>
      </c>
      <c r="CF7" s="42">
        <v>64.38900000000001</v>
      </c>
      <c r="CG7" s="42">
        <v>65.055499999999995</v>
      </c>
      <c r="CH7" s="42">
        <v>65.717500000000001</v>
      </c>
      <c r="CI7" s="42">
        <v>66.373999999999995</v>
      </c>
      <c r="CJ7" s="42">
        <v>67.024000000000001</v>
      </c>
      <c r="CK7" s="42">
        <v>67.667000000000002</v>
      </c>
      <c r="CL7" s="42">
        <v>68.302500000000009</v>
      </c>
      <c r="CM7" s="42">
        <v>68.929000000000002</v>
      </c>
      <c r="CN7" s="42" t="s">
        <v>410</v>
      </c>
      <c r="CO7" s="42" t="s">
        <v>410</v>
      </c>
      <c r="CP7" s="42" t="s">
        <v>410</v>
      </c>
      <c r="CQ7" s="42" t="s">
        <v>410</v>
      </c>
      <c r="CR7" s="42" t="s">
        <v>410</v>
      </c>
      <c r="CS7" s="42" t="s">
        <v>410</v>
      </c>
      <c r="CT7" s="42" t="s">
        <v>410</v>
      </c>
      <c r="CU7" s="42" t="s">
        <v>410</v>
      </c>
      <c r="CV7" s="42" t="s">
        <v>410</v>
      </c>
      <c r="CW7" s="42" t="s">
        <v>410</v>
      </c>
      <c r="CX7" s="42" t="s">
        <v>410</v>
      </c>
      <c r="CY7" s="42" t="s">
        <v>410</v>
      </c>
      <c r="CZ7" s="42" t="s">
        <v>410</v>
      </c>
      <c r="DA7" s="42" t="s">
        <v>410</v>
      </c>
    </row>
    <row r="8" spans="1:105" x14ac:dyDescent="0.25">
      <c r="A8" s="18">
        <v>6</v>
      </c>
      <c r="B8" s="42"/>
      <c r="C8" s="42"/>
      <c r="D8" s="42"/>
      <c r="E8" s="42"/>
      <c r="F8" s="42"/>
      <c r="G8" s="42"/>
      <c r="H8" s="42">
        <v>0.995</v>
      </c>
      <c r="I8" s="42">
        <v>1.9855</v>
      </c>
      <c r="J8" s="42">
        <v>2.9714999999999998</v>
      </c>
      <c r="K8" s="42">
        <v>3.9524999999999997</v>
      </c>
      <c r="L8" s="42">
        <v>4.9284999999999997</v>
      </c>
      <c r="M8" s="42">
        <v>5.8994999999999997</v>
      </c>
      <c r="N8" s="42">
        <v>6.8655000000000008</v>
      </c>
      <c r="O8" s="42">
        <v>7.8265000000000002</v>
      </c>
      <c r="P8" s="42">
        <v>8.7835000000000001</v>
      </c>
      <c r="Q8" s="42">
        <v>9.7354999999999983</v>
      </c>
      <c r="R8" s="42">
        <v>10.682499999999999</v>
      </c>
      <c r="S8" s="42">
        <v>11.624499999999999</v>
      </c>
      <c r="T8" s="42">
        <v>12.561999999999999</v>
      </c>
      <c r="U8" s="42">
        <v>13.494999999999999</v>
      </c>
      <c r="V8" s="42">
        <v>14.422999999999998</v>
      </c>
      <c r="W8" s="42">
        <v>15.346499999999999</v>
      </c>
      <c r="X8" s="42">
        <v>16.265500000000003</v>
      </c>
      <c r="Y8" s="42">
        <v>17.179500000000001</v>
      </c>
      <c r="Z8" s="42">
        <v>18.089500000000001</v>
      </c>
      <c r="AA8" s="42">
        <v>18.994500000000002</v>
      </c>
      <c r="AB8" s="42">
        <v>19.895500000000002</v>
      </c>
      <c r="AC8" s="42">
        <v>20.791500000000003</v>
      </c>
      <c r="AD8" s="42">
        <v>21.683500000000002</v>
      </c>
      <c r="AE8" s="42">
        <v>22.571000000000002</v>
      </c>
      <c r="AF8" s="42">
        <v>23.454000000000001</v>
      </c>
      <c r="AG8" s="42">
        <v>24.332500000000003</v>
      </c>
      <c r="AH8" s="42">
        <v>25.206499999999998</v>
      </c>
      <c r="AI8" s="42">
        <v>26.076500000000003</v>
      </c>
      <c r="AJ8" s="42">
        <v>26.942</v>
      </c>
      <c r="AK8" s="42">
        <v>27.803000000000001</v>
      </c>
      <c r="AL8" s="42">
        <v>28.66</v>
      </c>
      <c r="AM8" s="42">
        <v>29.513000000000002</v>
      </c>
      <c r="AN8" s="42">
        <v>30.361000000000001</v>
      </c>
      <c r="AO8" s="42">
        <v>31.205000000000002</v>
      </c>
      <c r="AP8" s="42">
        <v>32.044999999999995</v>
      </c>
      <c r="AQ8" s="42">
        <v>32.881</v>
      </c>
      <c r="AR8" s="42">
        <v>33.712499999999999</v>
      </c>
      <c r="AS8" s="42">
        <v>34.539499999999997</v>
      </c>
      <c r="AT8" s="42">
        <v>35.362499999999997</v>
      </c>
      <c r="AU8" s="42">
        <v>36.1815</v>
      </c>
      <c r="AV8" s="42">
        <v>36.996499999999997</v>
      </c>
      <c r="AW8" s="42">
        <v>37.807499999999997</v>
      </c>
      <c r="AX8" s="42">
        <v>38.614499999999992</v>
      </c>
      <c r="AY8" s="42">
        <v>39.417499999999997</v>
      </c>
      <c r="AZ8" s="42">
        <v>40.215999999999994</v>
      </c>
      <c r="BA8" s="42">
        <v>41.0105</v>
      </c>
      <c r="BB8" s="42">
        <v>41.801000000000002</v>
      </c>
      <c r="BC8" s="42">
        <v>42.587499999999999</v>
      </c>
      <c r="BD8" s="42">
        <v>43.37</v>
      </c>
      <c r="BE8" s="42">
        <v>44.148499999999999</v>
      </c>
      <c r="BF8" s="42">
        <v>44.923000000000002</v>
      </c>
      <c r="BG8" s="42">
        <v>45.6935</v>
      </c>
      <c r="BH8" s="42">
        <v>46.460499999999996</v>
      </c>
      <c r="BI8" s="42">
        <v>47.223500000000001</v>
      </c>
      <c r="BJ8" s="42">
        <v>47.982499999999995</v>
      </c>
      <c r="BK8" s="42">
        <v>48.737499999999997</v>
      </c>
      <c r="BL8" s="42">
        <v>49.488499999999995</v>
      </c>
      <c r="BM8" s="42">
        <v>50.235999999999997</v>
      </c>
      <c r="BN8" s="42">
        <v>50.979500000000002</v>
      </c>
      <c r="BO8" s="42">
        <v>51.718999999999994</v>
      </c>
      <c r="BP8" s="42">
        <v>52.454999999999998</v>
      </c>
      <c r="BQ8" s="42">
        <v>53.186999999999998</v>
      </c>
      <c r="BR8" s="42">
        <v>53.914999999999999</v>
      </c>
      <c r="BS8" s="42">
        <v>54.639499999999998</v>
      </c>
      <c r="BT8" s="42">
        <v>55.36</v>
      </c>
      <c r="BU8" s="42">
        <v>56.076999999999998</v>
      </c>
      <c r="BV8" s="42">
        <v>56.79</v>
      </c>
      <c r="BW8" s="42">
        <v>57.498999999999995</v>
      </c>
      <c r="BX8" s="42">
        <v>58.203999999999994</v>
      </c>
      <c r="BY8" s="42">
        <v>58.905499999999996</v>
      </c>
      <c r="BZ8" s="42">
        <v>59.602999999999994</v>
      </c>
      <c r="CA8" s="42">
        <v>60.296499999999995</v>
      </c>
      <c r="CB8" s="42">
        <v>60.986499999999992</v>
      </c>
      <c r="CC8" s="42">
        <v>61.672499999999999</v>
      </c>
      <c r="CD8" s="42">
        <v>62.353999999999999</v>
      </c>
      <c r="CE8" s="42">
        <v>63.031999999999996</v>
      </c>
      <c r="CF8" s="42">
        <v>63.705500000000001</v>
      </c>
      <c r="CG8" s="42">
        <v>64.375</v>
      </c>
      <c r="CH8" s="42">
        <v>65.040000000000006</v>
      </c>
      <c r="CI8" s="42">
        <v>65.6995</v>
      </c>
      <c r="CJ8" s="42">
        <v>66.352500000000006</v>
      </c>
      <c r="CK8" s="42">
        <v>66.998500000000007</v>
      </c>
      <c r="CL8" s="42">
        <v>67.637</v>
      </c>
      <c r="CM8" s="42">
        <v>68.266500000000008</v>
      </c>
      <c r="CN8" s="42" t="s">
        <v>410</v>
      </c>
      <c r="CO8" s="42" t="s">
        <v>410</v>
      </c>
      <c r="CP8" s="42" t="s">
        <v>410</v>
      </c>
      <c r="CQ8" s="42" t="s">
        <v>410</v>
      </c>
      <c r="CR8" s="42" t="s">
        <v>410</v>
      </c>
      <c r="CS8" s="42" t="s">
        <v>410</v>
      </c>
      <c r="CT8" s="42" t="s">
        <v>410</v>
      </c>
      <c r="CU8" s="42" t="s">
        <v>410</v>
      </c>
      <c r="CV8" s="42" t="s">
        <v>410</v>
      </c>
      <c r="CW8" s="42" t="s">
        <v>410</v>
      </c>
      <c r="CX8" s="42" t="s">
        <v>410</v>
      </c>
      <c r="CY8" s="42" t="s">
        <v>410</v>
      </c>
      <c r="CZ8" s="42" t="s">
        <v>410</v>
      </c>
      <c r="DA8" s="42" t="s">
        <v>410</v>
      </c>
    </row>
    <row r="9" spans="1:105" x14ac:dyDescent="0.25">
      <c r="A9" s="18">
        <v>7</v>
      </c>
      <c r="B9" s="42"/>
      <c r="C9" s="42"/>
      <c r="D9" s="42"/>
      <c r="E9" s="42"/>
      <c r="F9" s="42"/>
      <c r="G9" s="42"/>
      <c r="H9" s="42"/>
      <c r="I9" s="42">
        <v>0.995</v>
      </c>
      <c r="J9" s="42">
        <v>1.986</v>
      </c>
      <c r="K9" s="42">
        <v>2.972</v>
      </c>
      <c r="L9" s="42">
        <v>3.9529999999999998</v>
      </c>
      <c r="M9" s="42">
        <v>4.9290000000000003</v>
      </c>
      <c r="N9" s="42">
        <v>5.9</v>
      </c>
      <c r="O9" s="42">
        <v>6.8660000000000005</v>
      </c>
      <c r="P9" s="42">
        <v>7.827</v>
      </c>
      <c r="Q9" s="42">
        <v>8.7835000000000001</v>
      </c>
      <c r="R9" s="42">
        <v>9.7354999999999983</v>
      </c>
      <c r="S9" s="42">
        <v>10.682499999999999</v>
      </c>
      <c r="T9" s="42">
        <v>11.624499999999999</v>
      </c>
      <c r="U9" s="42">
        <v>12.561999999999999</v>
      </c>
      <c r="V9" s="42">
        <v>13.494999999999999</v>
      </c>
      <c r="W9" s="42">
        <v>14.422999999999998</v>
      </c>
      <c r="X9" s="42">
        <v>15.346499999999999</v>
      </c>
      <c r="Y9" s="42">
        <v>16.265500000000003</v>
      </c>
      <c r="Z9" s="42">
        <v>17.179500000000001</v>
      </c>
      <c r="AA9" s="42">
        <v>18.089500000000001</v>
      </c>
      <c r="AB9" s="42">
        <v>18.994500000000002</v>
      </c>
      <c r="AC9" s="42">
        <v>19.895500000000002</v>
      </c>
      <c r="AD9" s="42">
        <v>20.791500000000003</v>
      </c>
      <c r="AE9" s="42">
        <v>21.683500000000002</v>
      </c>
      <c r="AF9" s="42">
        <v>22.571000000000002</v>
      </c>
      <c r="AG9" s="42">
        <v>23.454000000000001</v>
      </c>
      <c r="AH9" s="42">
        <v>24.332500000000003</v>
      </c>
      <c r="AI9" s="42">
        <v>25.206499999999998</v>
      </c>
      <c r="AJ9" s="42">
        <v>26.076500000000003</v>
      </c>
      <c r="AK9" s="42">
        <v>26.942</v>
      </c>
      <c r="AL9" s="42">
        <v>27.803000000000001</v>
      </c>
      <c r="AM9" s="42">
        <v>28.66</v>
      </c>
      <c r="AN9" s="42">
        <v>29.512500000000003</v>
      </c>
      <c r="AO9" s="42">
        <v>30.360500000000002</v>
      </c>
      <c r="AP9" s="42">
        <v>31.204500000000003</v>
      </c>
      <c r="AQ9" s="42">
        <v>32.044499999999999</v>
      </c>
      <c r="AR9" s="42">
        <v>32.880499999999998</v>
      </c>
      <c r="AS9" s="42">
        <v>33.712000000000003</v>
      </c>
      <c r="AT9" s="42">
        <v>34.539000000000001</v>
      </c>
      <c r="AU9" s="42">
        <v>35.361999999999995</v>
      </c>
      <c r="AV9" s="42">
        <v>36.180999999999997</v>
      </c>
      <c r="AW9" s="42">
        <v>36.995999999999995</v>
      </c>
      <c r="AX9" s="42">
        <v>37.807000000000002</v>
      </c>
      <c r="AY9" s="42">
        <v>38.613999999999997</v>
      </c>
      <c r="AZ9" s="42">
        <v>39.416499999999999</v>
      </c>
      <c r="BA9" s="42">
        <v>40.215000000000003</v>
      </c>
      <c r="BB9" s="42">
        <v>41.009500000000003</v>
      </c>
      <c r="BC9" s="42">
        <v>41.8</v>
      </c>
      <c r="BD9" s="42">
        <v>42.586500000000001</v>
      </c>
      <c r="BE9" s="42">
        <v>43.369</v>
      </c>
      <c r="BF9" s="42">
        <v>44.147500000000001</v>
      </c>
      <c r="BG9" s="42">
        <v>44.921999999999997</v>
      </c>
      <c r="BH9" s="42">
        <v>45.692499999999995</v>
      </c>
      <c r="BI9" s="42">
        <v>46.458999999999996</v>
      </c>
      <c r="BJ9" s="42">
        <v>47.221499999999992</v>
      </c>
      <c r="BK9" s="42">
        <v>47.98</v>
      </c>
      <c r="BL9" s="42">
        <v>48.734999999999999</v>
      </c>
      <c r="BM9" s="42">
        <v>49.485999999999997</v>
      </c>
      <c r="BN9" s="42">
        <v>50.232999999999997</v>
      </c>
      <c r="BO9" s="42">
        <v>50.976500000000001</v>
      </c>
      <c r="BP9" s="42">
        <v>51.715999999999994</v>
      </c>
      <c r="BQ9" s="42">
        <v>52.451499999999996</v>
      </c>
      <c r="BR9" s="42">
        <v>53.183</v>
      </c>
      <c r="BS9" s="42">
        <v>53.911000000000001</v>
      </c>
      <c r="BT9" s="42">
        <v>54.634999999999998</v>
      </c>
      <c r="BU9" s="42">
        <v>55.355499999999992</v>
      </c>
      <c r="BV9" s="42">
        <v>56.072000000000003</v>
      </c>
      <c r="BW9" s="42">
        <v>56.784499999999994</v>
      </c>
      <c r="BX9" s="42">
        <v>57.493499999999997</v>
      </c>
      <c r="BY9" s="42">
        <v>58.198499999999996</v>
      </c>
      <c r="BZ9" s="42">
        <v>58.899499999999996</v>
      </c>
      <c r="CA9" s="42">
        <v>59.596499999999999</v>
      </c>
      <c r="CB9" s="42">
        <v>60.289499999999997</v>
      </c>
      <c r="CC9" s="42">
        <v>60.978499999999997</v>
      </c>
      <c r="CD9" s="42">
        <v>61.663499999999999</v>
      </c>
      <c r="CE9" s="42">
        <v>62.344999999999999</v>
      </c>
      <c r="CF9" s="42">
        <v>63.022499999999994</v>
      </c>
      <c r="CG9" s="42">
        <v>63.695</v>
      </c>
      <c r="CH9" s="42">
        <v>64.363</v>
      </c>
      <c r="CI9" s="42">
        <v>65.025500000000008</v>
      </c>
      <c r="CJ9" s="42">
        <v>65.6815</v>
      </c>
      <c r="CK9" s="42">
        <v>66.330500000000001</v>
      </c>
      <c r="CL9" s="42">
        <v>66.972000000000008</v>
      </c>
      <c r="CM9" s="42">
        <v>67.604500000000002</v>
      </c>
      <c r="CN9" s="42" t="s">
        <v>410</v>
      </c>
      <c r="CO9" s="42" t="s">
        <v>410</v>
      </c>
      <c r="CP9" s="42" t="s">
        <v>410</v>
      </c>
      <c r="CQ9" s="42" t="s">
        <v>410</v>
      </c>
      <c r="CR9" s="42" t="s">
        <v>410</v>
      </c>
      <c r="CS9" s="42" t="s">
        <v>410</v>
      </c>
      <c r="CT9" s="42" t="s">
        <v>410</v>
      </c>
      <c r="CU9" s="42" t="s">
        <v>410</v>
      </c>
      <c r="CV9" s="42" t="s">
        <v>410</v>
      </c>
      <c r="CW9" s="42" t="s">
        <v>410</v>
      </c>
      <c r="CX9" s="42" t="s">
        <v>410</v>
      </c>
      <c r="CY9" s="42" t="s">
        <v>410</v>
      </c>
      <c r="CZ9" s="42" t="s">
        <v>410</v>
      </c>
      <c r="DA9" s="42" t="s">
        <v>410</v>
      </c>
    </row>
    <row r="10" spans="1:105" x14ac:dyDescent="0.25">
      <c r="A10" s="18">
        <v>8</v>
      </c>
      <c r="B10" s="42"/>
      <c r="C10" s="42"/>
      <c r="D10" s="42"/>
      <c r="E10" s="42"/>
      <c r="F10" s="42"/>
      <c r="G10" s="42"/>
      <c r="H10" s="42"/>
      <c r="I10" s="42"/>
      <c r="J10" s="42">
        <v>0.995</v>
      </c>
      <c r="K10" s="42">
        <v>1.986</v>
      </c>
      <c r="L10" s="42">
        <v>2.972</v>
      </c>
      <c r="M10" s="42">
        <v>3.9529999999999998</v>
      </c>
      <c r="N10" s="42">
        <v>4.9290000000000003</v>
      </c>
      <c r="O10" s="42">
        <v>5.9</v>
      </c>
      <c r="P10" s="42">
        <v>6.8660000000000005</v>
      </c>
      <c r="Q10" s="42">
        <v>7.827</v>
      </c>
      <c r="R10" s="42">
        <v>8.7829999999999995</v>
      </c>
      <c r="S10" s="42">
        <v>9.7349999999999994</v>
      </c>
      <c r="T10" s="42">
        <v>10.681999999999999</v>
      </c>
      <c r="U10" s="42">
        <v>11.623999999999999</v>
      </c>
      <c r="V10" s="42">
        <v>12.561499999999999</v>
      </c>
      <c r="W10" s="42">
        <v>13.494499999999999</v>
      </c>
      <c r="X10" s="42">
        <v>14.422499999999999</v>
      </c>
      <c r="Y10" s="42">
        <v>15.346</v>
      </c>
      <c r="Z10" s="42">
        <v>16.265000000000001</v>
      </c>
      <c r="AA10" s="42">
        <v>17.179000000000002</v>
      </c>
      <c r="AB10" s="42">
        <v>18.088999999999999</v>
      </c>
      <c r="AC10" s="42">
        <v>18.994</v>
      </c>
      <c r="AD10" s="42">
        <v>19.895000000000003</v>
      </c>
      <c r="AE10" s="42">
        <v>20.791000000000004</v>
      </c>
      <c r="AF10" s="42">
        <v>21.683</v>
      </c>
      <c r="AG10" s="42">
        <v>22.57</v>
      </c>
      <c r="AH10" s="42">
        <v>23.453000000000003</v>
      </c>
      <c r="AI10" s="42">
        <v>24.331500000000002</v>
      </c>
      <c r="AJ10" s="42">
        <v>25.205500000000001</v>
      </c>
      <c r="AK10" s="42">
        <v>26.075500000000002</v>
      </c>
      <c r="AL10" s="42">
        <v>26.941000000000003</v>
      </c>
      <c r="AM10" s="42">
        <v>27.802</v>
      </c>
      <c r="AN10" s="42">
        <v>28.658999999999999</v>
      </c>
      <c r="AO10" s="42">
        <v>29.511500000000002</v>
      </c>
      <c r="AP10" s="42">
        <v>30.359500000000004</v>
      </c>
      <c r="AQ10" s="42">
        <v>31.203499999999998</v>
      </c>
      <c r="AR10" s="42">
        <v>32.043499999999995</v>
      </c>
      <c r="AS10" s="42">
        <v>32.879499999999993</v>
      </c>
      <c r="AT10" s="42">
        <v>33.710999999999999</v>
      </c>
      <c r="AU10" s="42">
        <v>34.537999999999997</v>
      </c>
      <c r="AV10" s="42">
        <v>35.360999999999997</v>
      </c>
      <c r="AW10" s="42">
        <v>36.18</v>
      </c>
      <c r="AX10" s="42">
        <v>36.994999999999997</v>
      </c>
      <c r="AY10" s="42">
        <v>37.805999999999997</v>
      </c>
      <c r="AZ10" s="42">
        <v>38.612499999999997</v>
      </c>
      <c r="BA10" s="42">
        <v>39.414999999999992</v>
      </c>
      <c r="BB10" s="42">
        <v>40.212999999999994</v>
      </c>
      <c r="BC10" s="42">
        <v>41.006999999999998</v>
      </c>
      <c r="BD10" s="42">
        <v>41.796999999999997</v>
      </c>
      <c r="BE10" s="42">
        <v>42.582999999999998</v>
      </c>
      <c r="BF10" s="42">
        <v>43.364999999999995</v>
      </c>
      <c r="BG10" s="42">
        <v>44.143499999999996</v>
      </c>
      <c r="BH10" s="42">
        <v>44.917999999999992</v>
      </c>
      <c r="BI10" s="42">
        <v>45.688499999999998</v>
      </c>
      <c r="BJ10" s="42">
        <v>46.454999999999998</v>
      </c>
      <c r="BK10" s="42">
        <v>47.217500000000001</v>
      </c>
      <c r="BL10" s="42">
        <v>47.975999999999999</v>
      </c>
      <c r="BM10" s="42">
        <v>48.730499999999999</v>
      </c>
      <c r="BN10" s="42">
        <v>49.481499999999997</v>
      </c>
      <c r="BO10" s="42">
        <v>50.228499999999997</v>
      </c>
      <c r="BP10" s="42">
        <v>50.971499999999999</v>
      </c>
      <c r="BQ10" s="42">
        <v>51.710999999999999</v>
      </c>
      <c r="BR10" s="42">
        <v>52.4465</v>
      </c>
      <c r="BS10" s="42">
        <v>53.177999999999997</v>
      </c>
      <c r="BT10" s="42">
        <v>53.905500000000004</v>
      </c>
      <c r="BU10" s="42">
        <v>54.629499999999993</v>
      </c>
      <c r="BV10" s="42">
        <v>55.349499999999992</v>
      </c>
      <c r="BW10" s="42">
        <v>56.0655</v>
      </c>
      <c r="BX10" s="42">
        <v>56.777500000000003</v>
      </c>
      <c r="BY10" s="42">
        <v>57.485500000000002</v>
      </c>
      <c r="BZ10" s="42">
        <v>58.19</v>
      </c>
      <c r="CA10" s="42">
        <v>58.890499999999996</v>
      </c>
      <c r="CB10" s="42">
        <v>59.587000000000003</v>
      </c>
      <c r="CC10" s="42">
        <v>60.279499999999999</v>
      </c>
      <c r="CD10" s="42">
        <v>60.967999999999996</v>
      </c>
      <c r="CE10" s="42">
        <v>61.652500000000003</v>
      </c>
      <c r="CF10" s="42">
        <v>62.332999999999998</v>
      </c>
      <c r="CG10" s="42">
        <v>63.009</v>
      </c>
      <c r="CH10" s="42">
        <v>63.68</v>
      </c>
      <c r="CI10" s="42">
        <v>64.345500000000015</v>
      </c>
      <c r="CJ10" s="42">
        <v>65.004500000000007</v>
      </c>
      <c r="CK10" s="42">
        <v>65.656500000000008</v>
      </c>
      <c r="CL10" s="42">
        <v>66.3005</v>
      </c>
      <c r="CM10" s="42">
        <v>66.936000000000007</v>
      </c>
      <c r="CN10" s="42" t="s">
        <v>410</v>
      </c>
      <c r="CO10" s="42" t="s">
        <v>410</v>
      </c>
      <c r="CP10" s="42" t="s">
        <v>410</v>
      </c>
      <c r="CQ10" s="42" t="s">
        <v>410</v>
      </c>
      <c r="CR10" s="42" t="s">
        <v>410</v>
      </c>
      <c r="CS10" s="42" t="s">
        <v>410</v>
      </c>
      <c r="CT10" s="42" t="s">
        <v>410</v>
      </c>
      <c r="CU10" s="42" t="s">
        <v>410</v>
      </c>
      <c r="CV10" s="42" t="s">
        <v>410</v>
      </c>
      <c r="CW10" s="42" t="s">
        <v>410</v>
      </c>
      <c r="CX10" s="42" t="s">
        <v>410</v>
      </c>
      <c r="CY10" s="42" t="s">
        <v>410</v>
      </c>
      <c r="CZ10" s="42" t="s">
        <v>410</v>
      </c>
      <c r="DA10" s="42" t="s">
        <v>410</v>
      </c>
    </row>
    <row r="11" spans="1:105" x14ac:dyDescent="0.25">
      <c r="A11" s="18">
        <v>9</v>
      </c>
      <c r="B11" s="42"/>
      <c r="C11" s="42"/>
      <c r="D11" s="42"/>
      <c r="E11" s="42"/>
      <c r="F11" s="42"/>
      <c r="G11" s="42"/>
      <c r="H11" s="42"/>
      <c r="I11" s="42"/>
      <c r="J11" s="42"/>
      <c r="K11" s="42">
        <v>0.995</v>
      </c>
      <c r="L11" s="42">
        <v>1.986</v>
      </c>
      <c r="M11" s="42">
        <v>2.972</v>
      </c>
      <c r="N11" s="42">
        <v>3.9529999999999998</v>
      </c>
      <c r="O11" s="42">
        <v>4.9290000000000003</v>
      </c>
      <c r="P11" s="42">
        <v>5.9</v>
      </c>
      <c r="Q11" s="42">
        <v>6.8660000000000005</v>
      </c>
      <c r="R11" s="42">
        <v>7.827</v>
      </c>
      <c r="S11" s="42">
        <v>8.7829999999999995</v>
      </c>
      <c r="T11" s="42">
        <v>9.7349999999999994</v>
      </c>
      <c r="U11" s="42">
        <v>10.681999999999999</v>
      </c>
      <c r="V11" s="42">
        <v>11.623999999999999</v>
      </c>
      <c r="W11" s="42">
        <v>12.561499999999999</v>
      </c>
      <c r="X11" s="42">
        <v>13.494499999999999</v>
      </c>
      <c r="Y11" s="42">
        <v>14.422499999999999</v>
      </c>
      <c r="Z11" s="42">
        <v>15.346</v>
      </c>
      <c r="AA11" s="42">
        <v>16.265000000000001</v>
      </c>
      <c r="AB11" s="42">
        <v>17.179000000000002</v>
      </c>
      <c r="AC11" s="42">
        <v>18.088999999999999</v>
      </c>
      <c r="AD11" s="42">
        <v>18.994</v>
      </c>
      <c r="AE11" s="42">
        <v>19.895000000000003</v>
      </c>
      <c r="AF11" s="42">
        <v>20.791000000000004</v>
      </c>
      <c r="AG11" s="42">
        <v>21.683</v>
      </c>
      <c r="AH11" s="42">
        <v>22.57</v>
      </c>
      <c r="AI11" s="42">
        <v>23.453000000000003</v>
      </c>
      <c r="AJ11" s="42">
        <v>24.331500000000002</v>
      </c>
      <c r="AK11" s="42">
        <v>25.205500000000001</v>
      </c>
      <c r="AL11" s="42">
        <v>26.075500000000002</v>
      </c>
      <c r="AM11" s="42">
        <v>26.941000000000003</v>
      </c>
      <c r="AN11" s="42">
        <v>27.802</v>
      </c>
      <c r="AO11" s="42">
        <v>28.658999999999999</v>
      </c>
      <c r="AP11" s="42">
        <v>29.511500000000002</v>
      </c>
      <c r="AQ11" s="42">
        <v>30.359500000000004</v>
      </c>
      <c r="AR11" s="42">
        <v>31.203499999999998</v>
      </c>
      <c r="AS11" s="42">
        <v>32.043499999999995</v>
      </c>
      <c r="AT11" s="42">
        <v>32.878999999999998</v>
      </c>
      <c r="AU11" s="42">
        <v>33.71</v>
      </c>
      <c r="AV11" s="42">
        <v>34.536999999999999</v>
      </c>
      <c r="AW11" s="42">
        <v>35.36</v>
      </c>
      <c r="AX11" s="42">
        <v>36.178999999999995</v>
      </c>
      <c r="AY11" s="42">
        <v>36.994</v>
      </c>
      <c r="AZ11" s="42">
        <v>37.804499999999997</v>
      </c>
      <c r="BA11" s="42">
        <v>38.610999999999997</v>
      </c>
      <c r="BB11" s="42">
        <v>39.412999999999997</v>
      </c>
      <c r="BC11" s="42">
        <v>40.210999999999999</v>
      </c>
      <c r="BD11" s="42">
        <v>41.004999999999995</v>
      </c>
      <c r="BE11" s="42">
        <v>41.795000000000002</v>
      </c>
      <c r="BF11" s="42">
        <v>42.581000000000003</v>
      </c>
      <c r="BG11" s="42">
        <v>43.363</v>
      </c>
      <c r="BH11" s="42">
        <v>44.140999999999998</v>
      </c>
      <c r="BI11" s="42">
        <v>44.914999999999992</v>
      </c>
      <c r="BJ11" s="42">
        <v>45.685000000000002</v>
      </c>
      <c r="BK11" s="42">
        <v>46.451499999999996</v>
      </c>
      <c r="BL11" s="42">
        <v>47.213999999999999</v>
      </c>
      <c r="BM11" s="42">
        <v>47.972499999999997</v>
      </c>
      <c r="BN11" s="42">
        <v>48.726999999999997</v>
      </c>
      <c r="BO11" s="42">
        <v>49.477499999999992</v>
      </c>
      <c r="BP11" s="42">
        <v>50.223999999999997</v>
      </c>
      <c r="BQ11" s="42">
        <v>50.966999999999999</v>
      </c>
      <c r="BR11" s="42">
        <v>51.706000000000003</v>
      </c>
      <c r="BS11" s="42">
        <v>52.441000000000003</v>
      </c>
      <c r="BT11" s="42">
        <v>53.172499999999999</v>
      </c>
      <c r="BU11" s="42">
        <v>53.899999999999991</v>
      </c>
      <c r="BV11" s="42">
        <v>54.623499999999993</v>
      </c>
      <c r="BW11" s="42">
        <v>55.342999999999996</v>
      </c>
      <c r="BX11" s="42">
        <v>56.058499999999995</v>
      </c>
      <c r="BY11" s="42">
        <v>56.770499999999998</v>
      </c>
      <c r="BZ11" s="42">
        <v>57.478499999999997</v>
      </c>
      <c r="CA11" s="42">
        <v>58.182499999999997</v>
      </c>
      <c r="CB11" s="42">
        <v>58.882499999999993</v>
      </c>
      <c r="CC11" s="42">
        <v>59.578000000000003</v>
      </c>
      <c r="CD11" s="42">
        <v>60.269500000000001</v>
      </c>
      <c r="CE11" s="42">
        <v>60.956999999999994</v>
      </c>
      <c r="CF11" s="42">
        <v>61.640500000000003</v>
      </c>
      <c r="CG11" s="42">
        <v>62.319499999999998</v>
      </c>
      <c r="CH11" s="42">
        <v>62.993499999999997</v>
      </c>
      <c r="CI11" s="42">
        <v>63.661999999999999</v>
      </c>
      <c r="CJ11" s="42">
        <v>64.3245</v>
      </c>
      <c r="CK11" s="42">
        <v>64.979500000000002</v>
      </c>
      <c r="CL11" s="42">
        <v>65.626500000000007</v>
      </c>
      <c r="CM11" s="42">
        <v>66.264499999999998</v>
      </c>
      <c r="CN11" s="42" t="s">
        <v>410</v>
      </c>
      <c r="CO11" s="42" t="s">
        <v>410</v>
      </c>
      <c r="CP11" s="42" t="s">
        <v>410</v>
      </c>
      <c r="CQ11" s="42" t="s">
        <v>410</v>
      </c>
      <c r="CR11" s="42" t="s">
        <v>410</v>
      </c>
      <c r="CS11" s="42" t="s">
        <v>410</v>
      </c>
      <c r="CT11" s="42" t="s">
        <v>410</v>
      </c>
      <c r="CU11" s="42" t="s">
        <v>410</v>
      </c>
      <c r="CV11" s="42" t="s">
        <v>410</v>
      </c>
      <c r="CW11" s="42" t="s">
        <v>410</v>
      </c>
      <c r="CX11" s="42" t="s">
        <v>410</v>
      </c>
      <c r="CY11" s="42" t="s">
        <v>410</v>
      </c>
      <c r="CZ11" s="42" t="s">
        <v>410</v>
      </c>
      <c r="DA11" s="42" t="s">
        <v>410</v>
      </c>
    </row>
    <row r="12" spans="1:105" x14ac:dyDescent="0.25">
      <c r="A12" s="18">
        <v>10</v>
      </c>
      <c r="B12" s="42"/>
      <c r="C12" s="42"/>
      <c r="D12" s="42"/>
      <c r="E12" s="42"/>
      <c r="F12" s="42"/>
      <c r="G12" s="42"/>
      <c r="H12" s="42"/>
      <c r="I12" s="42"/>
      <c r="J12" s="42"/>
      <c r="K12" s="42"/>
      <c r="L12" s="42">
        <v>0.995</v>
      </c>
      <c r="M12" s="42">
        <v>1.986</v>
      </c>
      <c r="N12" s="42">
        <v>2.972</v>
      </c>
      <c r="O12" s="42">
        <v>3.9529999999999998</v>
      </c>
      <c r="P12" s="42">
        <v>4.9290000000000003</v>
      </c>
      <c r="Q12" s="42">
        <v>5.9</v>
      </c>
      <c r="R12" s="42">
        <v>6.8660000000000005</v>
      </c>
      <c r="S12" s="42">
        <v>7.827</v>
      </c>
      <c r="T12" s="42">
        <v>8.7829999999999995</v>
      </c>
      <c r="U12" s="42">
        <v>9.7349999999999994</v>
      </c>
      <c r="V12" s="42">
        <v>10.681999999999999</v>
      </c>
      <c r="W12" s="42">
        <v>11.623999999999999</v>
      </c>
      <c r="X12" s="42">
        <v>12.561499999999999</v>
      </c>
      <c r="Y12" s="42">
        <v>13.494499999999999</v>
      </c>
      <c r="Z12" s="42">
        <v>14.422499999999999</v>
      </c>
      <c r="AA12" s="42">
        <v>15.346</v>
      </c>
      <c r="AB12" s="42">
        <v>16.265000000000001</v>
      </c>
      <c r="AC12" s="42">
        <v>17.179000000000002</v>
      </c>
      <c r="AD12" s="42">
        <v>18.088999999999999</v>
      </c>
      <c r="AE12" s="42">
        <v>18.994</v>
      </c>
      <c r="AF12" s="42">
        <v>19.895000000000003</v>
      </c>
      <c r="AG12" s="42">
        <v>20.791000000000004</v>
      </c>
      <c r="AH12" s="42">
        <v>21.683</v>
      </c>
      <c r="AI12" s="42">
        <v>22.57</v>
      </c>
      <c r="AJ12" s="42">
        <v>23.453000000000003</v>
      </c>
      <c r="AK12" s="42">
        <v>24.331500000000002</v>
      </c>
      <c r="AL12" s="42">
        <v>25.205500000000001</v>
      </c>
      <c r="AM12" s="42">
        <v>26.075500000000002</v>
      </c>
      <c r="AN12" s="42">
        <v>26.941000000000003</v>
      </c>
      <c r="AO12" s="42">
        <v>27.802</v>
      </c>
      <c r="AP12" s="42">
        <v>28.658999999999999</v>
      </c>
      <c r="AQ12" s="42">
        <v>29.511500000000002</v>
      </c>
      <c r="AR12" s="42">
        <v>30.359500000000004</v>
      </c>
      <c r="AS12" s="42">
        <v>31.203499999999998</v>
      </c>
      <c r="AT12" s="42">
        <v>32.043499999999995</v>
      </c>
      <c r="AU12" s="42">
        <v>32.878999999999998</v>
      </c>
      <c r="AV12" s="42">
        <v>33.71</v>
      </c>
      <c r="AW12" s="42">
        <v>34.536999999999999</v>
      </c>
      <c r="AX12" s="42">
        <v>35.36</v>
      </c>
      <c r="AY12" s="42">
        <v>36.178999999999995</v>
      </c>
      <c r="AZ12" s="42">
        <v>36.993499999999997</v>
      </c>
      <c r="BA12" s="42">
        <v>37.804000000000002</v>
      </c>
      <c r="BB12" s="42">
        <v>38.61</v>
      </c>
      <c r="BC12" s="42">
        <v>39.411999999999992</v>
      </c>
      <c r="BD12" s="42">
        <v>40.209999999999994</v>
      </c>
      <c r="BE12" s="42">
        <v>41.003999999999998</v>
      </c>
      <c r="BF12" s="42">
        <v>41.793999999999997</v>
      </c>
      <c r="BG12" s="42">
        <v>42.58</v>
      </c>
      <c r="BH12" s="42">
        <v>43.361999999999995</v>
      </c>
      <c r="BI12" s="42">
        <v>44.14</v>
      </c>
      <c r="BJ12" s="42">
        <v>44.914000000000001</v>
      </c>
      <c r="BK12" s="42">
        <v>45.683999999999997</v>
      </c>
      <c r="BL12" s="42">
        <v>46.45</v>
      </c>
      <c r="BM12" s="42">
        <v>47.212000000000003</v>
      </c>
      <c r="BN12" s="42">
        <v>47.970500000000001</v>
      </c>
      <c r="BO12" s="42">
        <v>48.724999999999994</v>
      </c>
      <c r="BP12" s="42">
        <v>49.475499999999997</v>
      </c>
      <c r="BQ12" s="42">
        <v>50.221999999999994</v>
      </c>
      <c r="BR12" s="42">
        <v>50.964500000000001</v>
      </c>
      <c r="BS12" s="42">
        <v>51.703000000000003</v>
      </c>
      <c r="BT12" s="42">
        <v>52.4375</v>
      </c>
      <c r="BU12" s="42">
        <v>53.168499999999995</v>
      </c>
      <c r="BV12" s="42">
        <v>53.895499999999998</v>
      </c>
      <c r="BW12" s="42">
        <v>54.618499999999997</v>
      </c>
      <c r="BX12" s="42">
        <v>55.337499999999999</v>
      </c>
      <c r="BY12" s="42">
        <v>56.052499999999995</v>
      </c>
      <c r="BZ12" s="42">
        <v>56.763500000000001</v>
      </c>
      <c r="CA12" s="42">
        <v>57.471000000000004</v>
      </c>
      <c r="CB12" s="42">
        <v>58.174499999999995</v>
      </c>
      <c r="CC12" s="42">
        <v>58.873999999999995</v>
      </c>
      <c r="CD12" s="42">
        <v>59.568999999999996</v>
      </c>
      <c r="CE12" s="42">
        <v>60.26</v>
      </c>
      <c r="CF12" s="42">
        <v>60.9465</v>
      </c>
      <c r="CG12" s="42">
        <v>61.628999999999998</v>
      </c>
      <c r="CH12" s="42">
        <v>62.305999999999997</v>
      </c>
      <c r="CI12" s="42">
        <v>62.977499999999992</v>
      </c>
      <c r="CJ12" s="42">
        <v>63.643000000000001</v>
      </c>
      <c r="CK12" s="42">
        <v>64.301000000000002</v>
      </c>
      <c r="CL12" s="42">
        <v>64.950999999999993</v>
      </c>
      <c r="CM12" s="42">
        <v>65.591499999999996</v>
      </c>
      <c r="CN12" s="42" t="s">
        <v>410</v>
      </c>
      <c r="CO12" s="42" t="s">
        <v>410</v>
      </c>
      <c r="CP12" s="42" t="s">
        <v>410</v>
      </c>
      <c r="CQ12" s="42" t="s">
        <v>410</v>
      </c>
      <c r="CR12" s="42" t="s">
        <v>410</v>
      </c>
      <c r="CS12" s="42" t="s">
        <v>410</v>
      </c>
      <c r="CT12" s="42" t="s">
        <v>410</v>
      </c>
      <c r="CU12" s="42" t="s">
        <v>410</v>
      </c>
      <c r="CV12" s="42" t="s">
        <v>410</v>
      </c>
      <c r="CW12" s="42" t="s">
        <v>410</v>
      </c>
      <c r="CX12" s="42" t="s">
        <v>410</v>
      </c>
      <c r="CY12" s="42" t="s">
        <v>410</v>
      </c>
      <c r="CZ12" s="42" t="s">
        <v>410</v>
      </c>
      <c r="DA12" s="42" t="s">
        <v>410</v>
      </c>
    </row>
    <row r="13" spans="1:105" x14ac:dyDescent="0.25">
      <c r="A13" s="18">
        <v>11</v>
      </c>
      <c r="B13" s="42"/>
      <c r="C13" s="42"/>
      <c r="D13" s="42"/>
      <c r="E13" s="42"/>
      <c r="F13" s="42"/>
      <c r="G13" s="42"/>
      <c r="H13" s="42"/>
      <c r="I13" s="42"/>
      <c r="J13" s="42"/>
      <c r="K13" s="42"/>
      <c r="L13" s="42"/>
      <c r="M13" s="42">
        <v>0.995</v>
      </c>
      <c r="N13" s="42">
        <v>1.986</v>
      </c>
      <c r="O13" s="42">
        <v>2.972</v>
      </c>
      <c r="P13" s="42">
        <v>3.9529999999999998</v>
      </c>
      <c r="Q13" s="42">
        <v>4.9290000000000003</v>
      </c>
      <c r="R13" s="42">
        <v>5.9</v>
      </c>
      <c r="S13" s="42">
        <v>6.8660000000000005</v>
      </c>
      <c r="T13" s="42">
        <v>7.827</v>
      </c>
      <c r="U13" s="42">
        <v>8.7829999999999995</v>
      </c>
      <c r="V13" s="42">
        <v>9.7345000000000006</v>
      </c>
      <c r="W13" s="42">
        <v>10.6815</v>
      </c>
      <c r="X13" s="42">
        <v>11.6235</v>
      </c>
      <c r="Y13" s="42">
        <v>12.561</v>
      </c>
      <c r="Z13" s="42">
        <v>13.494</v>
      </c>
      <c r="AA13" s="42">
        <v>14.422000000000001</v>
      </c>
      <c r="AB13" s="42">
        <v>15.345499999999999</v>
      </c>
      <c r="AC13" s="42">
        <v>16.264500000000002</v>
      </c>
      <c r="AD13" s="42">
        <v>17.1785</v>
      </c>
      <c r="AE13" s="42">
        <v>18.0885</v>
      </c>
      <c r="AF13" s="42">
        <v>18.993500000000001</v>
      </c>
      <c r="AG13" s="42">
        <v>19.894500000000001</v>
      </c>
      <c r="AH13" s="42">
        <v>20.790500000000002</v>
      </c>
      <c r="AI13" s="42">
        <v>21.682500000000001</v>
      </c>
      <c r="AJ13" s="42">
        <v>22.569500000000001</v>
      </c>
      <c r="AK13" s="42">
        <v>23.452500000000001</v>
      </c>
      <c r="AL13" s="42">
        <v>24.331000000000003</v>
      </c>
      <c r="AM13" s="42">
        <v>25.205000000000002</v>
      </c>
      <c r="AN13" s="42">
        <v>26.075000000000003</v>
      </c>
      <c r="AO13" s="42">
        <v>26.94</v>
      </c>
      <c r="AP13" s="42">
        <v>27.801000000000002</v>
      </c>
      <c r="AQ13" s="42">
        <v>28.658000000000001</v>
      </c>
      <c r="AR13" s="42">
        <v>29.5105</v>
      </c>
      <c r="AS13" s="42">
        <v>30.358499999999999</v>
      </c>
      <c r="AT13" s="42">
        <v>31.202500000000001</v>
      </c>
      <c r="AU13" s="42">
        <v>32.042499999999997</v>
      </c>
      <c r="AV13" s="42">
        <v>32.878</v>
      </c>
      <c r="AW13" s="42">
        <v>33.708999999999996</v>
      </c>
      <c r="AX13" s="42">
        <v>34.535999999999994</v>
      </c>
      <c r="AY13" s="42">
        <v>35.358999999999995</v>
      </c>
      <c r="AZ13" s="42">
        <v>36.177999999999997</v>
      </c>
      <c r="BA13" s="42">
        <v>36.992499999999993</v>
      </c>
      <c r="BB13" s="42">
        <v>37.802499999999995</v>
      </c>
      <c r="BC13" s="42">
        <v>38.608499999999992</v>
      </c>
      <c r="BD13" s="42">
        <v>39.410499999999999</v>
      </c>
      <c r="BE13" s="42">
        <v>40.208500000000001</v>
      </c>
      <c r="BF13" s="42">
        <v>41.002499999999998</v>
      </c>
      <c r="BG13" s="42">
        <v>41.792499999999997</v>
      </c>
      <c r="BH13" s="42">
        <v>42.578499999999998</v>
      </c>
      <c r="BI13" s="42">
        <v>43.360500000000002</v>
      </c>
      <c r="BJ13" s="42">
        <v>44.138499999999993</v>
      </c>
      <c r="BK13" s="42">
        <v>44.912499999999994</v>
      </c>
      <c r="BL13" s="42">
        <v>45.682499999999997</v>
      </c>
      <c r="BM13" s="42">
        <v>46.448499999999996</v>
      </c>
      <c r="BN13" s="42">
        <v>47.210499999999996</v>
      </c>
      <c r="BO13" s="42">
        <v>47.968499999999992</v>
      </c>
      <c r="BP13" s="42">
        <v>48.722999999999999</v>
      </c>
      <c r="BQ13" s="42">
        <v>49.473500000000001</v>
      </c>
      <c r="BR13" s="42">
        <v>50.22</v>
      </c>
      <c r="BS13" s="42">
        <v>50.962499999999999</v>
      </c>
      <c r="BT13" s="42">
        <v>51.701000000000001</v>
      </c>
      <c r="BU13" s="42">
        <v>52.435499999999998</v>
      </c>
      <c r="BV13" s="42">
        <v>53.165999999999997</v>
      </c>
      <c r="BW13" s="42">
        <v>53.892499999999998</v>
      </c>
      <c r="BX13" s="42">
        <v>54.614999999999995</v>
      </c>
      <c r="BY13" s="42">
        <v>55.333500000000001</v>
      </c>
      <c r="BZ13" s="42">
        <v>56.047999999999995</v>
      </c>
      <c r="CA13" s="42">
        <v>56.758499999999998</v>
      </c>
      <c r="CB13" s="42">
        <v>57.464999999999996</v>
      </c>
      <c r="CC13" s="42">
        <v>58.167499999999997</v>
      </c>
      <c r="CD13" s="42">
        <v>58.866</v>
      </c>
      <c r="CE13" s="42">
        <v>59.560499999999998</v>
      </c>
      <c r="CF13" s="42">
        <v>60.250999999999998</v>
      </c>
      <c r="CG13" s="42">
        <v>60.936499999999995</v>
      </c>
      <c r="CH13" s="42">
        <v>61.6175</v>
      </c>
      <c r="CI13" s="42">
        <v>62.292500000000004</v>
      </c>
      <c r="CJ13" s="42">
        <v>62.960999999999999</v>
      </c>
      <c r="CK13" s="42">
        <v>63.622</v>
      </c>
      <c r="CL13" s="42">
        <v>64.275000000000006</v>
      </c>
      <c r="CM13" s="42">
        <v>64.918499999999995</v>
      </c>
      <c r="CN13" s="42" t="s">
        <v>410</v>
      </c>
      <c r="CO13" s="42" t="s">
        <v>410</v>
      </c>
      <c r="CP13" s="42" t="s">
        <v>410</v>
      </c>
      <c r="CQ13" s="42" t="s">
        <v>410</v>
      </c>
      <c r="CR13" s="42" t="s">
        <v>410</v>
      </c>
      <c r="CS13" s="42" t="s">
        <v>410</v>
      </c>
      <c r="CT13" s="42" t="s">
        <v>410</v>
      </c>
      <c r="CU13" s="42" t="s">
        <v>410</v>
      </c>
      <c r="CV13" s="42" t="s">
        <v>410</v>
      </c>
      <c r="CW13" s="42" t="s">
        <v>410</v>
      </c>
      <c r="CX13" s="42" t="s">
        <v>410</v>
      </c>
      <c r="CY13" s="42" t="s">
        <v>410</v>
      </c>
      <c r="CZ13" s="42" t="s">
        <v>410</v>
      </c>
      <c r="DA13" s="42" t="s">
        <v>410</v>
      </c>
    </row>
    <row r="14" spans="1:105" x14ac:dyDescent="0.25">
      <c r="A14" s="18">
        <v>12</v>
      </c>
      <c r="B14" s="42"/>
      <c r="C14" s="42"/>
      <c r="D14" s="42"/>
      <c r="E14" s="42"/>
      <c r="F14" s="42"/>
      <c r="G14" s="42"/>
      <c r="H14" s="42"/>
      <c r="I14" s="42"/>
      <c r="J14" s="42"/>
      <c r="K14" s="42"/>
      <c r="L14" s="42"/>
      <c r="M14" s="42"/>
      <c r="N14" s="42">
        <v>0.995</v>
      </c>
      <c r="O14" s="42">
        <v>1.9855</v>
      </c>
      <c r="P14" s="42">
        <v>2.9714999999999998</v>
      </c>
      <c r="Q14" s="42">
        <v>3.9524999999999997</v>
      </c>
      <c r="R14" s="42">
        <v>4.9284999999999997</v>
      </c>
      <c r="S14" s="42">
        <v>5.8994999999999997</v>
      </c>
      <c r="T14" s="42">
        <v>6.8655000000000008</v>
      </c>
      <c r="U14" s="42">
        <v>7.8265000000000002</v>
      </c>
      <c r="V14" s="42">
        <v>8.7824999999999989</v>
      </c>
      <c r="W14" s="42">
        <v>9.7339999999999982</v>
      </c>
      <c r="X14" s="42">
        <v>10.680999999999999</v>
      </c>
      <c r="Y14" s="42">
        <v>11.622999999999999</v>
      </c>
      <c r="Z14" s="42">
        <v>12.560499999999999</v>
      </c>
      <c r="AA14" s="42">
        <v>13.493499999999999</v>
      </c>
      <c r="AB14" s="42">
        <v>14.4215</v>
      </c>
      <c r="AC14" s="42">
        <v>15.344999999999999</v>
      </c>
      <c r="AD14" s="42">
        <v>16.264000000000003</v>
      </c>
      <c r="AE14" s="42">
        <v>17.178000000000001</v>
      </c>
      <c r="AF14" s="42">
        <v>18.088000000000001</v>
      </c>
      <c r="AG14" s="42">
        <v>18.993000000000002</v>
      </c>
      <c r="AH14" s="42">
        <v>19.893999999999998</v>
      </c>
      <c r="AI14" s="42">
        <v>20.79</v>
      </c>
      <c r="AJ14" s="42">
        <v>21.682000000000002</v>
      </c>
      <c r="AK14" s="42">
        <v>22.569000000000003</v>
      </c>
      <c r="AL14" s="42">
        <v>23.452000000000002</v>
      </c>
      <c r="AM14" s="42">
        <v>24.330500000000001</v>
      </c>
      <c r="AN14" s="42">
        <v>25.204500000000003</v>
      </c>
      <c r="AO14" s="42">
        <v>26.0745</v>
      </c>
      <c r="AP14" s="42">
        <v>26.939500000000002</v>
      </c>
      <c r="AQ14" s="42">
        <v>27.8005</v>
      </c>
      <c r="AR14" s="42">
        <v>28.657499999999999</v>
      </c>
      <c r="AS14" s="42">
        <v>29.51</v>
      </c>
      <c r="AT14" s="42">
        <v>30.358000000000001</v>
      </c>
      <c r="AU14" s="42">
        <v>31.202000000000002</v>
      </c>
      <c r="AV14" s="42">
        <v>32.041499999999999</v>
      </c>
      <c r="AW14" s="42">
        <v>32.876499999999993</v>
      </c>
      <c r="AX14" s="42">
        <v>33.707499999999996</v>
      </c>
      <c r="AY14" s="42">
        <v>34.534499999999994</v>
      </c>
      <c r="AZ14" s="42">
        <v>35.357500000000002</v>
      </c>
      <c r="BA14" s="42">
        <v>36.176000000000002</v>
      </c>
      <c r="BB14" s="42">
        <v>36.990499999999997</v>
      </c>
      <c r="BC14" s="42">
        <v>37.8005</v>
      </c>
      <c r="BD14" s="42">
        <v>38.606499999999997</v>
      </c>
      <c r="BE14" s="42">
        <v>39.408499999999997</v>
      </c>
      <c r="BF14" s="42">
        <v>40.206499999999998</v>
      </c>
      <c r="BG14" s="42">
        <v>41.000499999999995</v>
      </c>
      <c r="BH14" s="42">
        <v>41.790499999999994</v>
      </c>
      <c r="BI14" s="42">
        <v>42.576499999999996</v>
      </c>
      <c r="BJ14" s="42">
        <v>43.357999999999997</v>
      </c>
      <c r="BK14" s="42">
        <v>44.135499999999993</v>
      </c>
      <c r="BL14" s="42">
        <v>44.908999999999999</v>
      </c>
      <c r="BM14" s="42">
        <v>45.6785</v>
      </c>
      <c r="BN14" s="42">
        <v>46.444000000000003</v>
      </c>
      <c r="BO14" s="42">
        <v>47.205500000000001</v>
      </c>
      <c r="BP14" s="42">
        <v>47.963499999999996</v>
      </c>
      <c r="BQ14" s="42">
        <v>48.717500000000001</v>
      </c>
      <c r="BR14" s="42">
        <v>49.467500000000001</v>
      </c>
      <c r="BS14" s="42">
        <v>50.213499999999996</v>
      </c>
      <c r="BT14" s="42">
        <v>50.956000000000003</v>
      </c>
      <c r="BU14" s="42">
        <v>51.694499999999998</v>
      </c>
      <c r="BV14" s="42">
        <v>52.428999999999995</v>
      </c>
      <c r="BW14" s="42">
        <v>53.159499999999994</v>
      </c>
      <c r="BX14" s="42">
        <v>53.885999999999996</v>
      </c>
      <c r="BY14" s="42">
        <v>54.608499999999999</v>
      </c>
      <c r="BZ14" s="42">
        <v>55.326499999999996</v>
      </c>
      <c r="CA14" s="42">
        <v>56.040999999999997</v>
      </c>
      <c r="CB14" s="42">
        <v>56.751499999999993</v>
      </c>
      <c r="CC14" s="42">
        <v>57.457499999999996</v>
      </c>
      <c r="CD14" s="42">
        <v>58.158999999999999</v>
      </c>
      <c r="CE14" s="42">
        <v>58.856499999999997</v>
      </c>
      <c r="CF14" s="42">
        <v>59.55</v>
      </c>
      <c r="CG14" s="42">
        <v>60.238999999999997</v>
      </c>
      <c r="CH14" s="42">
        <v>60.922999999999995</v>
      </c>
      <c r="CI14" s="42">
        <v>61.600999999999999</v>
      </c>
      <c r="CJ14" s="42">
        <v>62.272499999999994</v>
      </c>
      <c r="CK14" s="42">
        <v>62.936499999999995</v>
      </c>
      <c r="CL14" s="42">
        <v>63.592500000000001</v>
      </c>
      <c r="CM14" s="42">
        <v>64.239000000000004</v>
      </c>
      <c r="CN14" s="42" t="s">
        <v>410</v>
      </c>
      <c r="CO14" s="42" t="s">
        <v>410</v>
      </c>
      <c r="CP14" s="42" t="s">
        <v>410</v>
      </c>
      <c r="CQ14" s="42" t="s">
        <v>410</v>
      </c>
      <c r="CR14" s="42" t="s">
        <v>410</v>
      </c>
      <c r="CS14" s="42" t="s">
        <v>410</v>
      </c>
      <c r="CT14" s="42" t="s">
        <v>410</v>
      </c>
      <c r="CU14" s="42" t="s">
        <v>410</v>
      </c>
      <c r="CV14" s="42" t="s">
        <v>410</v>
      </c>
      <c r="CW14" s="42" t="s">
        <v>410</v>
      </c>
      <c r="CX14" s="42" t="s">
        <v>410</v>
      </c>
      <c r="CY14" s="42" t="s">
        <v>410</v>
      </c>
      <c r="CZ14" s="42" t="s">
        <v>410</v>
      </c>
      <c r="DA14" s="42" t="s">
        <v>410</v>
      </c>
    </row>
    <row r="15" spans="1:105" x14ac:dyDescent="0.25">
      <c r="A15" s="18">
        <v>13</v>
      </c>
      <c r="B15" s="42"/>
      <c r="C15" s="42"/>
      <c r="D15" s="42"/>
      <c r="E15" s="42"/>
      <c r="F15" s="42"/>
      <c r="G15" s="42"/>
      <c r="H15" s="42"/>
      <c r="I15" s="42"/>
      <c r="J15" s="42"/>
      <c r="K15" s="42"/>
      <c r="L15" s="42"/>
      <c r="M15" s="42"/>
      <c r="N15" s="42"/>
      <c r="O15" s="42">
        <v>0.995</v>
      </c>
      <c r="P15" s="42">
        <v>1.9849999999999999</v>
      </c>
      <c r="Q15" s="42">
        <v>2.9710000000000001</v>
      </c>
      <c r="R15" s="42">
        <v>3.952</v>
      </c>
      <c r="S15" s="42">
        <v>4.9279999999999999</v>
      </c>
      <c r="T15" s="42">
        <v>5.899</v>
      </c>
      <c r="U15" s="42">
        <v>6.8650000000000002</v>
      </c>
      <c r="V15" s="42">
        <v>7.8260000000000005</v>
      </c>
      <c r="W15" s="42">
        <v>8.782</v>
      </c>
      <c r="X15" s="42">
        <v>9.7334999999999994</v>
      </c>
      <c r="Y15" s="42">
        <v>10.680499999999999</v>
      </c>
      <c r="Z15" s="42">
        <v>11.622499999999999</v>
      </c>
      <c r="AA15" s="42">
        <v>12.559999999999999</v>
      </c>
      <c r="AB15" s="42">
        <v>13.492999999999999</v>
      </c>
      <c r="AC15" s="42">
        <v>14.420999999999999</v>
      </c>
      <c r="AD15" s="42">
        <v>15.3445</v>
      </c>
      <c r="AE15" s="42">
        <v>16.263500000000001</v>
      </c>
      <c r="AF15" s="42">
        <v>17.177500000000002</v>
      </c>
      <c r="AG15" s="42">
        <v>18.087500000000002</v>
      </c>
      <c r="AH15" s="42">
        <v>18.9925</v>
      </c>
      <c r="AI15" s="42">
        <v>19.8935</v>
      </c>
      <c r="AJ15" s="42">
        <v>20.7895</v>
      </c>
      <c r="AK15" s="42">
        <v>21.6815</v>
      </c>
      <c r="AL15" s="42">
        <v>22.5685</v>
      </c>
      <c r="AM15" s="42">
        <v>23.451500000000003</v>
      </c>
      <c r="AN15" s="42">
        <v>24.330000000000002</v>
      </c>
      <c r="AO15" s="42">
        <v>25.204000000000001</v>
      </c>
      <c r="AP15" s="42">
        <v>26.074000000000002</v>
      </c>
      <c r="AQ15" s="42">
        <v>26.939</v>
      </c>
      <c r="AR15" s="42">
        <v>27.8</v>
      </c>
      <c r="AS15" s="42">
        <v>28.657000000000004</v>
      </c>
      <c r="AT15" s="42">
        <v>29.509</v>
      </c>
      <c r="AU15" s="42">
        <v>30.356999999999999</v>
      </c>
      <c r="AV15" s="42">
        <v>31.201000000000001</v>
      </c>
      <c r="AW15" s="42">
        <v>32.040499999999994</v>
      </c>
      <c r="AX15" s="42">
        <v>32.875500000000002</v>
      </c>
      <c r="AY15" s="42">
        <v>33.706499999999998</v>
      </c>
      <c r="AZ15" s="42">
        <v>34.533499999999997</v>
      </c>
      <c r="BA15" s="42">
        <v>35.355999999999995</v>
      </c>
      <c r="BB15" s="42">
        <v>36.174499999999995</v>
      </c>
      <c r="BC15" s="42">
        <v>36.988500000000002</v>
      </c>
      <c r="BD15" s="42">
        <v>37.798499999999997</v>
      </c>
      <c r="BE15" s="42">
        <v>38.604500000000002</v>
      </c>
      <c r="BF15" s="42">
        <v>39.406499999999994</v>
      </c>
      <c r="BG15" s="42">
        <v>40.204499999999996</v>
      </c>
      <c r="BH15" s="42">
        <v>40.997999999999998</v>
      </c>
      <c r="BI15" s="42">
        <v>41.787499999999994</v>
      </c>
      <c r="BJ15" s="42">
        <v>42.572999999999993</v>
      </c>
      <c r="BK15" s="42">
        <v>43.354500000000002</v>
      </c>
      <c r="BL15" s="42">
        <v>44.131999999999998</v>
      </c>
      <c r="BM15" s="42">
        <v>44.905500000000004</v>
      </c>
      <c r="BN15" s="42">
        <v>45.674999999999997</v>
      </c>
      <c r="BO15" s="42">
        <v>46.4405</v>
      </c>
      <c r="BP15" s="42">
        <v>47.201999999999998</v>
      </c>
      <c r="BQ15" s="42">
        <v>47.959499999999998</v>
      </c>
      <c r="BR15" s="42">
        <v>48.712999999999994</v>
      </c>
      <c r="BS15" s="42">
        <v>49.462499999999991</v>
      </c>
      <c r="BT15" s="42">
        <v>50.207999999999998</v>
      </c>
      <c r="BU15" s="42">
        <v>50.9495</v>
      </c>
      <c r="BV15" s="42">
        <v>51.686999999999998</v>
      </c>
      <c r="BW15" s="42">
        <v>52.420499999999997</v>
      </c>
      <c r="BX15" s="42">
        <v>53.15</v>
      </c>
      <c r="BY15" s="42">
        <v>53.875500000000002</v>
      </c>
      <c r="BZ15" s="42">
        <v>54.596999999999994</v>
      </c>
      <c r="CA15" s="42">
        <v>55.314499999999995</v>
      </c>
      <c r="CB15" s="42">
        <v>56.027999999999992</v>
      </c>
      <c r="CC15" s="42">
        <v>56.737499999999997</v>
      </c>
      <c r="CD15" s="42">
        <v>57.442999999999998</v>
      </c>
      <c r="CE15" s="42">
        <v>58.144499999999994</v>
      </c>
      <c r="CF15" s="42">
        <v>58.840999999999994</v>
      </c>
      <c r="CG15" s="42">
        <v>59.533000000000001</v>
      </c>
      <c r="CH15" s="42">
        <v>60.22</v>
      </c>
      <c r="CI15" s="42">
        <v>60.901499999999999</v>
      </c>
      <c r="CJ15" s="42">
        <v>61.575999999999993</v>
      </c>
      <c r="CK15" s="42">
        <v>62.242999999999995</v>
      </c>
      <c r="CL15" s="42">
        <v>62.902000000000001</v>
      </c>
      <c r="CM15" s="42">
        <v>63.551499999999997</v>
      </c>
      <c r="CN15" s="42" t="s">
        <v>410</v>
      </c>
      <c r="CO15" s="42" t="s">
        <v>410</v>
      </c>
      <c r="CP15" s="42" t="s">
        <v>410</v>
      </c>
      <c r="CQ15" s="42" t="s">
        <v>410</v>
      </c>
      <c r="CR15" s="42" t="s">
        <v>410</v>
      </c>
      <c r="CS15" s="42" t="s">
        <v>410</v>
      </c>
      <c r="CT15" s="42" t="s">
        <v>410</v>
      </c>
      <c r="CU15" s="42" t="s">
        <v>410</v>
      </c>
      <c r="CV15" s="42" t="s">
        <v>410</v>
      </c>
      <c r="CW15" s="42" t="s">
        <v>410</v>
      </c>
      <c r="CX15" s="42" t="s">
        <v>410</v>
      </c>
      <c r="CY15" s="42" t="s">
        <v>410</v>
      </c>
      <c r="CZ15" s="42" t="s">
        <v>410</v>
      </c>
      <c r="DA15" s="42" t="s">
        <v>410</v>
      </c>
    </row>
    <row r="16" spans="1:105" x14ac:dyDescent="0.25">
      <c r="A16" s="18">
        <v>14</v>
      </c>
      <c r="B16" s="42"/>
      <c r="C16" s="42"/>
      <c r="D16" s="42"/>
      <c r="E16" s="42"/>
      <c r="F16" s="42"/>
      <c r="G16" s="42"/>
      <c r="H16" s="42"/>
      <c r="I16" s="42"/>
      <c r="J16" s="42"/>
      <c r="K16" s="42"/>
      <c r="L16" s="42"/>
      <c r="M16" s="42"/>
      <c r="N16" s="42"/>
      <c r="O16" s="42"/>
      <c r="P16" s="42">
        <v>0.995</v>
      </c>
      <c r="Q16" s="42">
        <v>1.9849999999999999</v>
      </c>
      <c r="R16" s="42">
        <v>2.9704999999999999</v>
      </c>
      <c r="S16" s="42">
        <v>3.9515000000000002</v>
      </c>
      <c r="T16" s="42">
        <v>4.9275000000000002</v>
      </c>
      <c r="U16" s="42">
        <v>5.8985000000000003</v>
      </c>
      <c r="V16" s="42">
        <v>6.8645000000000005</v>
      </c>
      <c r="W16" s="42">
        <v>7.8254999999999999</v>
      </c>
      <c r="X16" s="42">
        <v>8.7814999999999994</v>
      </c>
      <c r="Y16" s="42">
        <v>9.7330000000000005</v>
      </c>
      <c r="Z16" s="42">
        <v>10.68</v>
      </c>
      <c r="AA16" s="42">
        <v>11.622</v>
      </c>
      <c r="AB16" s="42">
        <v>12.5595</v>
      </c>
      <c r="AC16" s="42">
        <v>13.4925</v>
      </c>
      <c r="AD16" s="42">
        <v>14.420499999999999</v>
      </c>
      <c r="AE16" s="42">
        <v>15.343999999999999</v>
      </c>
      <c r="AF16" s="42">
        <v>16.263000000000002</v>
      </c>
      <c r="AG16" s="42">
        <v>17.177</v>
      </c>
      <c r="AH16" s="42">
        <v>18.087000000000003</v>
      </c>
      <c r="AI16" s="42">
        <v>18.992000000000001</v>
      </c>
      <c r="AJ16" s="42">
        <v>19.893000000000001</v>
      </c>
      <c r="AK16" s="42">
        <v>20.789000000000001</v>
      </c>
      <c r="AL16" s="42">
        <v>21.681000000000001</v>
      </c>
      <c r="AM16" s="42">
        <v>22.568000000000001</v>
      </c>
      <c r="AN16" s="42">
        <v>23.451000000000001</v>
      </c>
      <c r="AO16" s="42">
        <v>24.329500000000003</v>
      </c>
      <c r="AP16" s="42">
        <v>25.203499999999998</v>
      </c>
      <c r="AQ16" s="42">
        <v>26.073500000000003</v>
      </c>
      <c r="AR16" s="42">
        <v>26.938500000000001</v>
      </c>
      <c r="AS16" s="42">
        <v>27.799500000000002</v>
      </c>
      <c r="AT16" s="42">
        <v>28.656000000000002</v>
      </c>
      <c r="AU16" s="42">
        <v>29.508000000000003</v>
      </c>
      <c r="AV16" s="42">
        <v>30.356000000000002</v>
      </c>
      <c r="AW16" s="42">
        <v>31.200000000000003</v>
      </c>
      <c r="AX16" s="42">
        <v>32.039499999999997</v>
      </c>
      <c r="AY16" s="42">
        <v>32.874499999999998</v>
      </c>
      <c r="AZ16" s="42">
        <v>33.705500000000001</v>
      </c>
      <c r="BA16" s="42">
        <v>34.532499999999999</v>
      </c>
      <c r="BB16" s="42">
        <v>35.354999999999997</v>
      </c>
      <c r="BC16" s="42">
        <v>36.173000000000002</v>
      </c>
      <c r="BD16" s="42">
        <v>36.986999999999995</v>
      </c>
      <c r="BE16" s="42">
        <v>37.796999999999997</v>
      </c>
      <c r="BF16" s="42">
        <v>38.602999999999994</v>
      </c>
      <c r="BG16" s="42">
        <v>39.405000000000001</v>
      </c>
      <c r="BH16" s="42">
        <v>40.202500000000001</v>
      </c>
      <c r="BI16" s="42">
        <v>40.995999999999995</v>
      </c>
      <c r="BJ16" s="42">
        <v>41.785499999999999</v>
      </c>
      <c r="BK16" s="42">
        <v>42.570999999999998</v>
      </c>
      <c r="BL16" s="42">
        <v>43.352499999999992</v>
      </c>
      <c r="BM16" s="42">
        <v>44.129999999999995</v>
      </c>
      <c r="BN16" s="42">
        <v>44.903499999999994</v>
      </c>
      <c r="BO16" s="42">
        <v>45.673000000000002</v>
      </c>
      <c r="BP16" s="42">
        <v>46.438499999999998</v>
      </c>
      <c r="BQ16" s="42">
        <v>47.199999999999996</v>
      </c>
      <c r="BR16" s="42">
        <v>47.957499999999996</v>
      </c>
      <c r="BS16" s="42">
        <v>48.710999999999999</v>
      </c>
      <c r="BT16" s="42">
        <v>49.460499999999996</v>
      </c>
      <c r="BU16" s="42">
        <v>50.206000000000003</v>
      </c>
      <c r="BV16" s="42">
        <v>50.947499999999998</v>
      </c>
      <c r="BW16" s="42">
        <v>51.684999999999995</v>
      </c>
      <c r="BX16" s="42">
        <v>52.418499999999995</v>
      </c>
      <c r="BY16" s="42">
        <v>53.147999999999996</v>
      </c>
      <c r="BZ16" s="42">
        <v>53.8735</v>
      </c>
      <c r="CA16" s="42">
        <v>54.594999999999999</v>
      </c>
      <c r="CB16" s="42">
        <v>55.311999999999998</v>
      </c>
      <c r="CC16" s="42">
        <v>56.024499999999996</v>
      </c>
      <c r="CD16" s="42">
        <v>56.732999999999997</v>
      </c>
      <c r="CE16" s="42">
        <v>57.4375</v>
      </c>
      <c r="CF16" s="42">
        <v>58.137499999999996</v>
      </c>
      <c r="CG16" s="42">
        <v>58.832499999999996</v>
      </c>
      <c r="CH16" s="42">
        <v>59.522499999999994</v>
      </c>
      <c r="CI16" s="42">
        <v>60.206999999999994</v>
      </c>
      <c r="CJ16" s="42">
        <v>60.884499999999996</v>
      </c>
      <c r="CK16" s="42">
        <v>61.554999999999993</v>
      </c>
      <c r="CL16" s="42">
        <v>62.216999999999999</v>
      </c>
      <c r="CM16" s="42">
        <v>62.869</v>
      </c>
      <c r="CN16" s="42" t="s">
        <v>410</v>
      </c>
      <c r="CO16" s="42" t="s">
        <v>410</v>
      </c>
      <c r="CP16" s="42" t="s">
        <v>410</v>
      </c>
      <c r="CQ16" s="42" t="s">
        <v>410</v>
      </c>
      <c r="CR16" s="42" t="s">
        <v>410</v>
      </c>
      <c r="CS16" s="42" t="s">
        <v>410</v>
      </c>
      <c r="CT16" s="42" t="s">
        <v>410</v>
      </c>
      <c r="CU16" s="42" t="s">
        <v>410</v>
      </c>
      <c r="CV16" s="42" t="s">
        <v>410</v>
      </c>
      <c r="CW16" s="42" t="s">
        <v>410</v>
      </c>
      <c r="CX16" s="42" t="s">
        <v>410</v>
      </c>
      <c r="CY16" s="42" t="s">
        <v>410</v>
      </c>
      <c r="CZ16" s="42" t="s">
        <v>410</v>
      </c>
      <c r="DA16" s="42" t="s">
        <v>410</v>
      </c>
    </row>
    <row r="17" spans="1:105" x14ac:dyDescent="0.25">
      <c r="A17" s="18">
        <v>15</v>
      </c>
      <c r="B17" s="42"/>
      <c r="C17" s="42"/>
      <c r="D17" s="42"/>
      <c r="E17" s="42"/>
      <c r="F17" s="42"/>
      <c r="G17" s="42"/>
      <c r="H17" s="42"/>
      <c r="I17" s="42"/>
      <c r="J17" s="42"/>
      <c r="K17" s="42"/>
      <c r="L17" s="42"/>
      <c r="M17" s="42"/>
      <c r="N17" s="42"/>
      <c r="O17" s="42"/>
      <c r="P17" s="42"/>
      <c r="Q17" s="42">
        <v>0.995</v>
      </c>
      <c r="R17" s="42">
        <v>1.9849999999999999</v>
      </c>
      <c r="S17" s="42">
        <v>2.9704999999999999</v>
      </c>
      <c r="T17" s="42">
        <v>3.9509999999999996</v>
      </c>
      <c r="U17" s="42">
        <v>4.9269999999999996</v>
      </c>
      <c r="V17" s="42">
        <v>5.8979999999999997</v>
      </c>
      <c r="W17" s="42">
        <v>6.8640000000000008</v>
      </c>
      <c r="X17" s="42">
        <v>7.8250000000000011</v>
      </c>
      <c r="Y17" s="42">
        <v>8.7809999999999988</v>
      </c>
      <c r="Z17" s="42">
        <v>9.7324999999999999</v>
      </c>
      <c r="AA17" s="42">
        <v>10.679499999999999</v>
      </c>
      <c r="AB17" s="42">
        <v>11.621499999999999</v>
      </c>
      <c r="AC17" s="42">
        <v>12.558999999999999</v>
      </c>
      <c r="AD17" s="42">
        <v>13.492000000000001</v>
      </c>
      <c r="AE17" s="42">
        <v>14.419999999999998</v>
      </c>
      <c r="AF17" s="42">
        <v>15.343499999999999</v>
      </c>
      <c r="AG17" s="42">
        <v>16.262500000000003</v>
      </c>
      <c r="AH17" s="42">
        <v>17.176500000000001</v>
      </c>
      <c r="AI17" s="42">
        <v>18.086500000000001</v>
      </c>
      <c r="AJ17" s="42">
        <v>18.991500000000002</v>
      </c>
      <c r="AK17" s="42">
        <v>19.892499999999998</v>
      </c>
      <c r="AL17" s="42">
        <v>20.788499999999999</v>
      </c>
      <c r="AM17" s="42">
        <v>21.680500000000002</v>
      </c>
      <c r="AN17" s="42">
        <v>22.567500000000003</v>
      </c>
      <c r="AO17" s="42">
        <v>23.450500000000002</v>
      </c>
      <c r="AP17" s="42">
        <v>24.328499999999998</v>
      </c>
      <c r="AQ17" s="42">
        <v>25.202500000000001</v>
      </c>
      <c r="AR17" s="42">
        <v>26.072000000000003</v>
      </c>
      <c r="AS17" s="42">
        <v>26.937000000000001</v>
      </c>
      <c r="AT17" s="42">
        <v>27.798000000000002</v>
      </c>
      <c r="AU17" s="42">
        <v>28.654499999999999</v>
      </c>
      <c r="AV17" s="42">
        <v>29.506500000000003</v>
      </c>
      <c r="AW17" s="42">
        <v>30.354500000000002</v>
      </c>
      <c r="AX17" s="42">
        <v>31.198</v>
      </c>
      <c r="AY17" s="42">
        <v>32.036999999999992</v>
      </c>
      <c r="AZ17" s="42">
        <v>32.872</v>
      </c>
      <c r="BA17" s="42">
        <v>33.703000000000003</v>
      </c>
      <c r="BB17" s="42">
        <v>34.529499999999999</v>
      </c>
      <c r="BC17" s="42">
        <v>35.351999999999997</v>
      </c>
      <c r="BD17" s="42">
        <v>36.17</v>
      </c>
      <c r="BE17" s="42">
        <v>36.983999999999995</v>
      </c>
      <c r="BF17" s="42">
        <v>37.793999999999997</v>
      </c>
      <c r="BG17" s="42">
        <v>38.599999999999994</v>
      </c>
      <c r="BH17" s="42">
        <v>39.401499999999999</v>
      </c>
      <c r="BI17" s="42">
        <v>40.198999999999998</v>
      </c>
      <c r="BJ17" s="42">
        <v>40.992499999999993</v>
      </c>
      <c r="BK17" s="42">
        <v>41.781999999999996</v>
      </c>
      <c r="BL17" s="42">
        <v>42.567499999999995</v>
      </c>
      <c r="BM17" s="42">
        <v>43.349000000000004</v>
      </c>
      <c r="BN17" s="42">
        <v>44.126499999999993</v>
      </c>
      <c r="BO17" s="42">
        <v>44.9</v>
      </c>
      <c r="BP17" s="42">
        <v>45.669499999999999</v>
      </c>
      <c r="BQ17" s="42">
        <v>46.435000000000002</v>
      </c>
      <c r="BR17" s="42">
        <v>47.1965</v>
      </c>
      <c r="BS17" s="42">
        <v>47.953999999999994</v>
      </c>
      <c r="BT17" s="42">
        <v>48.707499999999996</v>
      </c>
      <c r="BU17" s="42">
        <v>49.457000000000001</v>
      </c>
      <c r="BV17" s="42">
        <v>50.202500000000001</v>
      </c>
      <c r="BW17" s="42">
        <v>50.9435</v>
      </c>
      <c r="BX17" s="42">
        <v>51.680499999999995</v>
      </c>
      <c r="BY17" s="42">
        <v>52.412999999999997</v>
      </c>
      <c r="BZ17" s="42">
        <v>53.141500000000001</v>
      </c>
      <c r="CA17" s="42">
        <v>53.866</v>
      </c>
      <c r="CB17" s="42">
        <v>54.586500000000001</v>
      </c>
      <c r="CC17" s="42">
        <v>55.302999999999997</v>
      </c>
      <c r="CD17" s="42">
        <v>56.014499999999998</v>
      </c>
      <c r="CE17" s="42">
        <v>56.721999999999994</v>
      </c>
      <c r="CF17" s="42">
        <v>57.4255</v>
      </c>
      <c r="CG17" s="42">
        <v>58.124499999999998</v>
      </c>
      <c r="CH17" s="42">
        <v>58.817999999999998</v>
      </c>
      <c r="CI17" s="42">
        <v>59.505499999999998</v>
      </c>
      <c r="CJ17" s="42">
        <v>60.186499999999995</v>
      </c>
      <c r="CK17" s="42">
        <v>60.859499999999997</v>
      </c>
      <c r="CL17" s="42">
        <v>61.524500000000003</v>
      </c>
      <c r="CM17" s="42">
        <v>62.179500000000004</v>
      </c>
      <c r="CN17" s="42" t="s">
        <v>410</v>
      </c>
      <c r="CO17" s="42" t="s">
        <v>410</v>
      </c>
      <c r="CP17" s="42" t="s">
        <v>410</v>
      </c>
      <c r="CQ17" s="42" t="s">
        <v>410</v>
      </c>
      <c r="CR17" s="42" t="s">
        <v>410</v>
      </c>
      <c r="CS17" s="42" t="s">
        <v>410</v>
      </c>
      <c r="CT17" s="42" t="s">
        <v>410</v>
      </c>
      <c r="CU17" s="42" t="s">
        <v>410</v>
      </c>
      <c r="CV17" s="42" t="s">
        <v>410</v>
      </c>
      <c r="CW17" s="42" t="s">
        <v>410</v>
      </c>
      <c r="CX17" s="42" t="s">
        <v>410</v>
      </c>
      <c r="CY17" s="42" t="s">
        <v>410</v>
      </c>
      <c r="CZ17" s="42" t="s">
        <v>410</v>
      </c>
      <c r="DA17" s="42" t="s">
        <v>410</v>
      </c>
    </row>
    <row r="18" spans="1:105" x14ac:dyDescent="0.25">
      <c r="A18" s="18">
        <v>16</v>
      </c>
      <c r="B18" s="42"/>
      <c r="C18" s="42"/>
      <c r="D18" s="42"/>
      <c r="E18" s="42"/>
      <c r="F18" s="42"/>
      <c r="G18" s="42"/>
      <c r="H18" s="42"/>
      <c r="I18" s="42"/>
      <c r="J18" s="42"/>
      <c r="K18" s="42"/>
      <c r="L18" s="42"/>
      <c r="M18" s="42"/>
      <c r="N18" s="42"/>
      <c r="O18" s="42"/>
      <c r="P18" s="42"/>
      <c r="Q18" s="42"/>
      <c r="R18" s="42">
        <v>0.995</v>
      </c>
      <c r="S18" s="42">
        <v>1.9849999999999999</v>
      </c>
      <c r="T18" s="42">
        <v>2.9704999999999999</v>
      </c>
      <c r="U18" s="42">
        <v>3.9509999999999996</v>
      </c>
      <c r="V18" s="42">
        <v>4.9265000000000008</v>
      </c>
      <c r="W18" s="42">
        <v>5.8975</v>
      </c>
      <c r="X18" s="42">
        <v>6.8635000000000002</v>
      </c>
      <c r="Y18" s="42">
        <v>7.8245000000000005</v>
      </c>
      <c r="Z18" s="42">
        <v>8.7805</v>
      </c>
      <c r="AA18" s="42">
        <v>9.7319999999999993</v>
      </c>
      <c r="AB18" s="42">
        <v>10.678999999999998</v>
      </c>
      <c r="AC18" s="42">
        <v>11.620999999999999</v>
      </c>
      <c r="AD18" s="42">
        <v>12.558499999999999</v>
      </c>
      <c r="AE18" s="42">
        <v>13.491499999999998</v>
      </c>
      <c r="AF18" s="42">
        <v>14.419499999999999</v>
      </c>
      <c r="AG18" s="42">
        <v>15.343</v>
      </c>
      <c r="AH18" s="42">
        <v>16.262</v>
      </c>
      <c r="AI18" s="42">
        <v>17.176000000000002</v>
      </c>
      <c r="AJ18" s="42">
        <v>18.086000000000002</v>
      </c>
      <c r="AK18" s="42">
        <v>18.991</v>
      </c>
      <c r="AL18" s="42">
        <v>19.891500000000001</v>
      </c>
      <c r="AM18" s="42">
        <v>20.787500000000001</v>
      </c>
      <c r="AN18" s="42">
        <v>21.679500000000001</v>
      </c>
      <c r="AO18" s="42">
        <v>22.566500000000001</v>
      </c>
      <c r="AP18" s="42">
        <v>23.4495</v>
      </c>
      <c r="AQ18" s="42">
        <v>24.327500000000001</v>
      </c>
      <c r="AR18" s="42">
        <v>25.201500000000003</v>
      </c>
      <c r="AS18" s="42">
        <v>26.071000000000002</v>
      </c>
      <c r="AT18" s="42">
        <v>26.936</v>
      </c>
      <c r="AU18" s="42">
        <v>27.797000000000004</v>
      </c>
      <c r="AV18" s="42">
        <v>28.653500000000001</v>
      </c>
      <c r="AW18" s="42">
        <v>29.505500000000001</v>
      </c>
      <c r="AX18" s="42">
        <v>30.3535</v>
      </c>
      <c r="AY18" s="42">
        <v>31.197000000000003</v>
      </c>
      <c r="AZ18" s="42">
        <v>32.036000000000001</v>
      </c>
      <c r="BA18" s="42">
        <v>32.870999999999995</v>
      </c>
      <c r="BB18" s="42">
        <v>33.701999999999998</v>
      </c>
      <c r="BC18" s="42">
        <v>34.528499999999994</v>
      </c>
      <c r="BD18" s="42">
        <v>35.350499999999997</v>
      </c>
      <c r="BE18" s="42">
        <v>36.168499999999995</v>
      </c>
      <c r="BF18" s="42">
        <v>36.982500000000002</v>
      </c>
      <c r="BG18" s="42">
        <v>37.792499999999997</v>
      </c>
      <c r="BH18" s="42">
        <v>38.597999999999999</v>
      </c>
      <c r="BI18" s="42">
        <v>39.399500000000003</v>
      </c>
      <c r="BJ18" s="42">
        <v>40.197000000000003</v>
      </c>
      <c r="BK18" s="42">
        <v>40.990499999999997</v>
      </c>
      <c r="BL18" s="42">
        <v>41.78</v>
      </c>
      <c r="BM18" s="42">
        <v>42.564999999999998</v>
      </c>
      <c r="BN18" s="42">
        <v>43.346000000000004</v>
      </c>
      <c r="BO18" s="42">
        <v>44.122999999999998</v>
      </c>
      <c r="BP18" s="42">
        <v>44.896000000000001</v>
      </c>
      <c r="BQ18" s="42">
        <v>45.664499999999997</v>
      </c>
      <c r="BR18" s="42">
        <v>46.428999999999995</v>
      </c>
      <c r="BS18" s="42">
        <v>47.189499999999995</v>
      </c>
      <c r="BT18" s="42">
        <v>47.945999999999998</v>
      </c>
      <c r="BU18" s="42">
        <v>48.698499999999996</v>
      </c>
      <c r="BV18" s="42">
        <v>49.447000000000003</v>
      </c>
      <c r="BW18" s="42">
        <v>50.191499999999998</v>
      </c>
      <c r="BX18" s="42">
        <v>50.931999999999995</v>
      </c>
      <c r="BY18" s="42">
        <v>51.668499999999995</v>
      </c>
      <c r="BZ18" s="42">
        <v>52.400999999999996</v>
      </c>
      <c r="CA18" s="42">
        <v>53.1295</v>
      </c>
      <c r="CB18" s="42">
        <v>53.853499999999997</v>
      </c>
      <c r="CC18" s="42">
        <v>54.573</v>
      </c>
      <c r="CD18" s="42">
        <v>55.288499999999999</v>
      </c>
      <c r="CE18" s="42">
        <v>55.999499999999998</v>
      </c>
      <c r="CF18" s="42">
        <v>56.706000000000003</v>
      </c>
      <c r="CG18" s="42">
        <v>57.408000000000001</v>
      </c>
      <c r="CH18" s="42">
        <v>58.104500000000002</v>
      </c>
      <c r="CI18" s="42">
        <v>58.795500000000004</v>
      </c>
      <c r="CJ18" s="42">
        <v>59.48</v>
      </c>
      <c r="CK18" s="42">
        <v>60.155999999999999</v>
      </c>
      <c r="CL18" s="42">
        <v>60.823499999999996</v>
      </c>
      <c r="CM18" s="42">
        <v>61.481499999999997</v>
      </c>
      <c r="CN18" s="42" t="s">
        <v>410</v>
      </c>
      <c r="CO18" s="42" t="s">
        <v>410</v>
      </c>
      <c r="CP18" s="42" t="s">
        <v>410</v>
      </c>
      <c r="CQ18" s="42" t="s">
        <v>410</v>
      </c>
      <c r="CR18" s="42" t="s">
        <v>410</v>
      </c>
      <c r="CS18" s="42" t="s">
        <v>410</v>
      </c>
      <c r="CT18" s="42" t="s">
        <v>410</v>
      </c>
      <c r="CU18" s="42" t="s">
        <v>410</v>
      </c>
      <c r="CV18" s="42" t="s">
        <v>410</v>
      </c>
      <c r="CW18" s="42" t="s">
        <v>410</v>
      </c>
      <c r="CX18" s="42" t="s">
        <v>410</v>
      </c>
      <c r="CY18" s="42" t="s">
        <v>410</v>
      </c>
      <c r="CZ18" s="42" t="s">
        <v>410</v>
      </c>
      <c r="DA18" s="42" t="s">
        <v>410</v>
      </c>
    </row>
    <row r="19" spans="1:105" x14ac:dyDescent="0.25">
      <c r="A19" s="18">
        <v>17</v>
      </c>
      <c r="B19" s="42"/>
      <c r="C19" s="42"/>
      <c r="D19" s="42"/>
      <c r="E19" s="42"/>
      <c r="F19" s="42"/>
      <c r="G19" s="42"/>
      <c r="H19" s="42"/>
      <c r="I19" s="42"/>
      <c r="J19" s="42"/>
      <c r="K19" s="42"/>
      <c r="L19" s="42"/>
      <c r="M19" s="42"/>
      <c r="N19" s="42"/>
      <c r="O19" s="42"/>
      <c r="P19" s="42"/>
      <c r="Q19" s="42"/>
      <c r="R19" s="42"/>
      <c r="S19" s="42">
        <v>0.995</v>
      </c>
      <c r="T19" s="42">
        <v>1.9849999999999999</v>
      </c>
      <c r="U19" s="42">
        <v>2.9699999999999998</v>
      </c>
      <c r="V19" s="42">
        <v>3.9504999999999999</v>
      </c>
      <c r="W19" s="42">
        <v>4.9260000000000002</v>
      </c>
      <c r="X19" s="42">
        <v>5.8970000000000002</v>
      </c>
      <c r="Y19" s="42">
        <v>6.8630000000000004</v>
      </c>
      <c r="Z19" s="42">
        <v>7.8239999999999998</v>
      </c>
      <c r="AA19" s="42">
        <v>8.7799999999999994</v>
      </c>
      <c r="AB19" s="42">
        <v>9.7314999999999987</v>
      </c>
      <c r="AC19" s="42">
        <v>10.6785</v>
      </c>
      <c r="AD19" s="42">
        <v>11.6205</v>
      </c>
      <c r="AE19" s="42">
        <v>12.558</v>
      </c>
      <c r="AF19" s="42">
        <v>13.491</v>
      </c>
      <c r="AG19" s="42">
        <v>14.419</v>
      </c>
      <c r="AH19" s="42">
        <v>15.342499999999999</v>
      </c>
      <c r="AI19" s="42">
        <v>16.261500000000002</v>
      </c>
      <c r="AJ19" s="42">
        <v>17.1755</v>
      </c>
      <c r="AK19" s="42">
        <v>18.085500000000003</v>
      </c>
      <c r="AL19" s="42">
        <v>18.990500000000001</v>
      </c>
      <c r="AM19" s="42">
        <v>19.891000000000002</v>
      </c>
      <c r="AN19" s="42">
        <v>20.787000000000003</v>
      </c>
      <c r="AO19" s="42">
        <v>21.6785</v>
      </c>
      <c r="AP19" s="42">
        <v>22.5655</v>
      </c>
      <c r="AQ19" s="42">
        <v>23.448500000000003</v>
      </c>
      <c r="AR19" s="42">
        <v>24.326500000000003</v>
      </c>
      <c r="AS19" s="42">
        <v>25.200500000000002</v>
      </c>
      <c r="AT19" s="42">
        <v>26.07</v>
      </c>
      <c r="AU19" s="42">
        <v>26.935000000000002</v>
      </c>
      <c r="AV19" s="42">
        <v>27.795999999999999</v>
      </c>
      <c r="AW19" s="42">
        <v>28.652000000000001</v>
      </c>
      <c r="AX19" s="42">
        <v>29.504000000000001</v>
      </c>
      <c r="AY19" s="42">
        <v>30.352000000000004</v>
      </c>
      <c r="AZ19" s="42">
        <v>31.195500000000003</v>
      </c>
      <c r="BA19" s="42">
        <v>32.034499999999994</v>
      </c>
      <c r="BB19" s="42">
        <v>32.869499999999995</v>
      </c>
      <c r="BC19" s="42">
        <v>33.700000000000003</v>
      </c>
      <c r="BD19" s="42">
        <v>34.526499999999999</v>
      </c>
      <c r="BE19" s="42">
        <v>35.348500000000001</v>
      </c>
      <c r="BF19" s="42">
        <v>36.166499999999999</v>
      </c>
      <c r="BG19" s="42">
        <v>36.980499999999992</v>
      </c>
      <c r="BH19" s="42">
        <v>37.79</v>
      </c>
      <c r="BI19" s="42">
        <v>38.595500000000001</v>
      </c>
      <c r="BJ19" s="42">
        <v>39.396999999999998</v>
      </c>
      <c r="BK19" s="42">
        <v>40.194000000000003</v>
      </c>
      <c r="BL19" s="42">
        <v>40.986999999999995</v>
      </c>
      <c r="BM19" s="42">
        <v>41.775499999999994</v>
      </c>
      <c r="BN19" s="42">
        <v>42.56</v>
      </c>
      <c r="BO19" s="42">
        <v>43.340499999999999</v>
      </c>
      <c r="BP19" s="42">
        <v>44.116999999999997</v>
      </c>
      <c r="BQ19" s="42">
        <v>44.889499999999998</v>
      </c>
      <c r="BR19" s="42">
        <v>45.658000000000001</v>
      </c>
      <c r="BS19" s="42">
        <v>46.422499999999999</v>
      </c>
      <c r="BT19" s="42">
        <v>47.182999999999993</v>
      </c>
      <c r="BU19" s="42">
        <v>47.939499999999995</v>
      </c>
      <c r="BV19" s="42">
        <v>48.692</v>
      </c>
      <c r="BW19" s="42">
        <v>49.4405</v>
      </c>
      <c r="BX19" s="42">
        <v>50.185000000000002</v>
      </c>
      <c r="BY19" s="42">
        <v>50.924999999999997</v>
      </c>
      <c r="BZ19" s="42">
        <v>51.660499999999999</v>
      </c>
      <c r="CA19" s="42">
        <v>52.391999999999996</v>
      </c>
      <c r="CB19" s="42">
        <v>53.119500000000002</v>
      </c>
      <c r="CC19" s="42">
        <v>53.842999999999996</v>
      </c>
      <c r="CD19" s="42">
        <v>54.561499999999995</v>
      </c>
      <c r="CE19" s="42">
        <v>55.275999999999996</v>
      </c>
      <c r="CF19" s="42">
        <v>55.986000000000004</v>
      </c>
      <c r="CG19" s="42">
        <v>56.690999999999995</v>
      </c>
      <c r="CH19" s="42">
        <v>57.390999999999998</v>
      </c>
      <c r="CI19" s="42">
        <v>58.084999999999994</v>
      </c>
      <c r="CJ19" s="42">
        <v>58.772499999999994</v>
      </c>
      <c r="CK19" s="42">
        <v>59.451499999999996</v>
      </c>
      <c r="CL19" s="42">
        <v>60.122</v>
      </c>
      <c r="CM19" s="42">
        <v>60.783000000000001</v>
      </c>
      <c r="CN19" s="42" t="s">
        <v>410</v>
      </c>
      <c r="CO19" s="42" t="s">
        <v>410</v>
      </c>
      <c r="CP19" s="42" t="s">
        <v>410</v>
      </c>
      <c r="CQ19" s="42" t="s">
        <v>410</v>
      </c>
      <c r="CR19" s="42" t="s">
        <v>410</v>
      </c>
      <c r="CS19" s="42" t="s">
        <v>410</v>
      </c>
      <c r="CT19" s="42" t="s">
        <v>410</v>
      </c>
      <c r="CU19" s="42" t="s">
        <v>410</v>
      </c>
      <c r="CV19" s="42" t="s">
        <v>410</v>
      </c>
      <c r="CW19" s="42" t="s">
        <v>410</v>
      </c>
      <c r="CX19" s="42" t="s">
        <v>410</v>
      </c>
      <c r="CY19" s="42" t="s">
        <v>410</v>
      </c>
      <c r="CZ19" s="42" t="s">
        <v>410</v>
      </c>
      <c r="DA19" s="42" t="s">
        <v>410</v>
      </c>
    </row>
    <row r="20" spans="1:105" x14ac:dyDescent="0.25">
      <c r="A20" s="18">
        <v>18</v>
      </c>
      <c r="B20" s="42"/>
      <c r="C20" s="42"/>
      <c r="D20" s="42"/>
      <c r="E20" s="42"/>
      <c r="F20" s="42"/>
      <c r="G20" s="42"/>
      <c r="H20" s="42"/>
      <c r="I20" s="42"/>
      <c r="J20" s="42"/>
      <c r="K20" s="42"/>
      <c r="L20" s="42"/>
      <c r="M20" s="42"/>
      <c r="N20" s="42"/>
      <c r="O20" s="42"/>
      <c r="P20" s="42"/>
      <c r="Q20" s="42"/>
      <c r="R20" s="42"/>
      <c r="S20" s="42"/>
      <c r="T20" s="42">
        <v>0.995</v>
      </c>
      <c r="U20" s="42">
        <v>1.9849999999999999</v>
      </c>
      <c r="V20" s="42">
        <v>2.9699999999999998</v>
      </c>
      <c r="W20" s="42">
        <v>3.9504999999999999</v>
      </c>
      <c r="X20" s="42">
        <v>4.9260000000000002</v>
      </c>
      <c r="Y20" s="42">
        <v>5.8970000000000002</v>
      </c>
      <c r="Z20" s="42">
        <v>6.8630000000000004</v>
      </c>
      <c r="AA20" s="42">
        <v>7.8239999999999998</v>
      </c>
      <c r="AB20" s="42">
        <v>8.7799999999999994</v>
      </c>
      <c r="AC20" s="42">
        <v>9.7314999999999987</v>
      </c>
      <c r="AD20" s="42">
        <v>10.6785</v>
      </c>
      <c r="AE20" s="42">
        <v>11.6205</v>
      </c>
      <c r="AF20" s="42">
        <v>12.557499999999999</v>
      </c>
      <c r="AG20" s="42">
        <v>13.490499999999999</v>
      </c>
      <c r="AH20" s="42">
        <v>14.4185</v>
      </c>
      <c r="AI20" s="42">
        <v>15.341999999999999</v>
      </c>
      <c r="AJ20" s="42">
        <v>16.261000000000003</v>
      </c>
      <c r="AK20" s="42">
        <v>17.175000000000001</v>
      </c>
      <c r="AL20" s="42">
        <v>18.084499999999998</v>
      </c>
      <c r="AM20" s="42">
        <v>18.9895</v>
      </c>
      <c r="AN20" s="42">
        <v>19.89</v>
      </c>
      <c r="AO20" s="42">
        <v>20.786000000000001</v>
      </c>
      <c r="AP20" s="42">
        <v>21.677500000000002</v>
      </c>
      <c r="AQ20" s="42">
        <v>22.564500000000002</v>
      </c>
      <c r="AR20" s="42">
        <v>23.447500000000002</v>
      </c>
      <c r="AS20" s="42">
        <v>24.325500000000002</v>
      </c>
      <c r="AT20" s="42">
        <v>25.1995</v>
      </c>
      <c r="AU20" s="42">
        <v>26.069000000000003</v>
      </c>
      <c r="AV20" s="42">
        <v>26.934000000000001</v>
      </c>
      <c r="AW20" s="42">
        <v>27.794499999999999</v>
      </c>
      <c r="AX20" s="42">
        <v>28.650500000000001</v>
      </c>
      <c r="AY20" s="42">
        <v>29.502500000000001</v>
      </c>
      <c r="AZ20" s="42">
        <v>30.35</v>
      </c>
      <c r="BA20" s="42">
        <v>31.193000000000001</v>
      </c>
      <c r="BB20" s="42">
        <v>32.031999999999996</v>
      </c>
      <c r="BC20" s="42">
        <v>32.866999999999997</v>
      </c>
      <c r="BD20" s="42">
        <v>33.697499999999998</v>
      </c>
      <c r="BE20" s="42">
        <v>34.523499999999999</v>
      </c>
      <c r="BF20" s="42">
        <v>35.345500000000001</v>
      </c>
      <c r="BG20" s="42">
        <v>36.163499999999999</v>
      </c>
      <c r="BH20" s="42">
        <v>36.976999999999997</v>
      </c>
      <c r="BI20" s="42">
        <v>37.786500000000004</v>
      </c>
      <c r="BJ20" s="42">
        <v>38.591999999999999</v>
      </c>
      <c r="BK20" s="42">
        <v>39.393000000000001</v>
      </c>
      <c r="BL20" s="42">
        <v>40.19</v>
      </c>
      <c r="BM20" s="42">
        <v>40.982499999999995</v>
      </c>
      <c r="BN20" s="42">
        <v>41.771000000000001</v>
      </c>
      <c r="BO20" s="42">
        <v>42.555499999999995</v>
      </c>
      <c r="BP20" s="42">
        <v>43.335999999999999</v>
      </c>
      <c r="BQ20" s="42">
        <v>44.112499999999997</v>
      </c>
      <c r="BR20" s="42">
        <v>44.884999999999998</v>
      </c>
      <c r="BS20" s="42">
        <v>45.653499999999994</v>
      </c>
      <c r="BT20" s="42">
        <v>46.417999999999992</v>
      </c>
      <c r="BU20" s="42">
        <v>47.1785</v>
      </c>
      <c r="BV20" s="42">
        <v>47.934999999999995</v>
      </c>
      <c r="BW20" s="42">
        <v>48.686499999999995</v>
      </c>
      <c r="BX20" s="42">
        <v>49.433999999999997</v>
      </c>
      <c r="BY20" s="42">
        <v>50.177499999999995</v>
      </c>
      <c r="BZ20" s="42">
        <v>50.917000000000002</v>
      </c>
      <c r="CA20" s="42">
        <v>51.652499999999996</v>
      </c>
      <c r="CB20" s="42">
        <v>52.383499999999998</v>
      </c>
      <c r="CC20" s="42">
        <v>53.11</v>
      </c>
      <c r="CD20" s="42">
        <v>53.831999999999994</v>
      </c>
      <c r="CE20" s="42">
        <v>54.55</v>
      </c>
      <c r="CF20" s="42">
        <v>55.263499999999993</v>
      </c>
      <c r="CG20" s="42">
        <v>55.971999999999994</v>
      </c>
      <c r="CH20" s="42">
        <v>56.6755</v>
      </c>
      <c r="CI20" s="42">
        <v>57.372500000000002</v>
      </c>
      <c r="CJ20" s="42">
        <v>58.063000000000002</v>
      </c>
      <c r="CK20" s="42">
        <v>58.744999999999997</v>
      </c>
      <c r="CL20" s="42">
        <v>59.418999999999997</v>
      </c>
      <c r="CM20" s="42">
        <v>60.082999999999998</v>
      </c>
      <c r="CN20" s="42" t="s">
        <v>410</v>
      </c>
      <c r="CO20" s="42" t="s">
        <v>410</v>
      </c>
      <c r="CP20" s="42" t="s">
        <v>410</v>
      </c>
      <c r="CQ20" s="42" t="s">
        <v>410</v>
      </c>
      <c r="CR20" s="42" t="s">
        <v>410</v>
      </c>
      <c r="CS20" s="42" t="s">
        <v>410</v>
      </c>
      <c r="CT20" s="42" t="s">
        <v>410</v>
      </c>
      <c r="CU20" s="42" t="s">
        <v>410</v>
      </c>
      <c r="CV20" s="42" t="s">
        <v>410</v>
      </c>
      <c r="CW20" s="42" t="s">
        <v>410</v>
      </c>
      <c r="CX20" s="42" t="s">
        <v>410</v>
      </c>
      <c r="CY20" s="42" t="s">
        <v>410</v>
      </c>
      <c r="CZ20" s="42" t="s">
        <v>410</v>
      </c>
      <c r="DA20" s="42" t="s">
        <v>410</v>
      </c>
    </row>
    <row r="21" spans="1:105" x14ac:dyDescent="0.25">
      <c r="A21" s="18">
        <v>19</v>
      </c>
      <c r="B21" s="42"/>
      <c r="C21" s="42"/>
      <c r="D21" s="42"/>
      <c r="E21" s="42"/>
      <c r="F21" s="42"/>
      <c r="G21" s="42"/>
      <c r="H21" s="42"/>
      <c r="I21" s="42"/>
      <c r="J21" s="42"/>
      <c r="K21" s="42"/>
      <c r="L21" s="42"/>
      <c r="M21" s="42"/>
      <c r="N21" s="42"/>
      <c r="O21" s="42"/>
      <c r="P21" s="42"/>
      <c r="Q21" s="42"/>
      <c r="R21" s="42"/>
      <c r="S21" s="42"/>
      <c r="T21" s="42"/>
      <c r="U21" s="42">
        <v>0.995</v>
      </c>
      <c r="V21" s="42">
        <v>1.9849999999999999</v>
      </c>
      <c r="W21" s="42">
        <v>2.9699999999999998</v>
      </c>
      <c r="X21" s="42">
        <v>3.9504999999999999</v>
      </c>
      <c r="Y21" s="42">
        <v>4.9260000000000002</v>
      </c>
      <c r="Z21" s="42">
        <v>5.8970000000000002</v>
      </c>
      <c r="AA21" s="42">
        <v>6.8630000000000004</v>
      </c>
      <c r="AB21" s="42">
        <v>7.8239999999999998</v>
      </c>
      <c r="AC21" s="42">
        <v>8.7799999999999994</v>
      </c>
      <c r="AD21" s="42">
        <v>9.7314999999999987</v>
      </c>
      <c r="AE21" s="42">
        <v>10.6785</v>
      </c>
      <c r="AF21" s="42">
        <v>11.6205</v>
      </c>
      <c r="AG21" s="42">
        <v>12.557499999999999</v>
      </c>
      <c r="AH21" s="42">
        <v>13.489999999999998</v>
      </c>
      <c r="AI21" s="42">
        <v>14.417999999999999</v>
      </c>
      <c r="AJ21" s="42">
        <v>15.3415</v>
      </c>
      <c r="AK21" s="42">
        <v>16.2605</v>
      </c>
      <c r="AL21" s="42">
        <v>17.174500000000002</v>
      </c>
      <c r="AM21" s="42">
        <v>18.084</v>
      </c>
      <c r="AN21" s="42">
        <v>18.989000000000001</v>
      </c>
      <c r="AO21" s="42">
        <v>19.889500000000002</v>
      </c>
      <c r="AP21" s="42">
        <v>20.785499999999999</v>
      </c>
      <c r="AQ21" s="42">
        <v>21.677</v>
      </c>
      <c r="AR21" s="42">
        <v>22.564</v>
      </c>
      <c r="AS21" s="42">
        <v>23.4465</v>
      </c>
      <c r="AT21" s="42">
        <v>24.3245</v>
      </c>
      <c r="AU21" s="42">
        <v>25.198500000000003</v>
      </c>
      <c r="AV21" s="42">
        <v>26.067500000000003</v>
      </c>
      <c r="AW21" s="42">
        <v>26.932500000000001</v>
      </c>
      <c r="AX21" s="42">
        <v>27.792999999999999</v>
      </c>
      <c r="AY21" s="42">
        <v>28.649000000000001</v>
      </c>
      <c r="AZ21" s="42">
        <v>29.501000000000001</v>
      </c>
      <c r="BA21" s="42">
        <v>30.348500000000001</v>
      </c>
      <c r="BB21" s="42">
        <v>31.191500000000001</v>
      </c>
      <c r="BC21" s="42">
        <v>32.030499999999996</v>
      </c>
      <c r="BD21" s="42">
        <v>32.864999999999995</v>
      </c>
      <c r="BE21" s="42">
        <v>33.695499999999996</v>
      </c>
      <c r="BF21" s="42">
        <v>34.521500000000003</v>
      </c>
      <c r="BG21" s="42">
        <v>35.343499999999992</v>
      </c>
      <c r="BH21" s="42">
        <v>36.161000000000001</v>
      </c>
      <c r="BI21" s="42">
        <v>36.974499999999999</v>
      </c>
      <c r="BJ21" s="42">
        <v>37.783999999999992</v>
      </c>
      <c r="BK21" s="42">
        <v>38.588999999999999</v>
      </c>
      <c r="BL21" s="42">
        <v>39.389499999999998</v>
      </c>
      <c r="BM21" s="42">
        <v>40.186</v>
      </c>
      <c r="BN21" s="42">
        <v>40.978499999999997</v>
      </c>
      <c r="BO21" s="42">
        <v>41.766999999999996</v>
      </c>
      <c r="BP21" s="42">
        <v>42.551499999999997</v>
      </c>
      <c r="BQ21" s="42">
        <v>43.331999999999994</v>
      </c>
      <c r="BR21" s="42">
        <v>44.108499999999992</v>
      </c>
      <c r="BS21" s="42">
        <v>44.881</v>
      </c>
      <c r="BT21" s="42">
        <v>45.649000000000001</v>
      </c>
      <c r="BU21" s="42">
        <v>46.412999999999997</v>
      </c>
      <c r="BV21" s="42">
        <v>47.172499999999999</v>
      </c>
      <c r="BW21" s="42">
        <v>47.927999999999997</v>
      </c>
      <c r="BX21" s="42">
        <v>48.679499999999997</v>
      </c>
      <c r="BY21" s="42">
        <v>49.426999999999992</v>
      </c>
      <c r="BZ21" s="42">
        <v>50.17</v>
      </c>
      <c r="CA21" s="42">
        <v>50.908499999999997</v>
      </c>
      <c r="CB21" s="42">
        <v>51.643000000000001</v>
      </c>
      <c r="CC21" s="42">
        <v>52.372999999999998</v>
      </c>
      <c r="CD21" s="42">
        <v>53.098500000000001</v>
      </c>
      <c r="CE21" s="42">
        <v>53.819999999999993</v>
      </c>
      <c r="CF21" s="42">
        <v>54.536999999999999</v>
      </c>
      <c r="CG21" s="42">
        <v>55.248999999999995</v>
      </c>
      <c r="CH21" s="42">
        <v>55.955500000000001</v>
      </c>
      <c r="CI21" s="42">
        <v>56.655499999999996</v>
      </c>
      <c r="CJ21" s="42">
        <v>57.348999999999997</v>
      </c>
      <c r="CK21" s="42">
        <v>58.034499999999994</v>
      </c>
      <c r="CL21" s="42">
        <v>58.711500000000001</v>
      </c>
      <c r="CM21" s="42">
        <v>59.378500000000003</v>
      </c>
      <c r="CN21" s="42" t="s">
        <v>410</v>
      </c>
      <c r="CO21" s="42" t="s">
        <v>410</v>
      </c>
      <c r="CP21" s="42" t="s">
        <v>410</v>
      </c>
      <c r="CQ21" s="42" t="s">
        <v>410</v>
      </c>
      <c r="CR21" s="42" t="s">
        <v>410</v>
      </c>
      <c r="CS21" s="42" t="s">
        <v>410</v>
      </c>
      <c r="CT21" s="42" t="s">
        <v>410</v>
      </c>
      <c r="CU21" s="42" t="s">
        <v>410</v>
      </c>
      <c r="CV21" s="42" t="s">
        <v>410</v>
      </c>
      <c r="CW21" s="42" t="s">
        <v>410</v>
      </c>
      <c r="CX21" s="42" t="s">
        <v>410</v>
      </c>
      <c r="CY21" s="42" t="s">
        <v>410</v>
      </c>
      <c r="CZ21" s="42" t="s">
        <v>410</v>
      </c>
      <c r="DA21" s="42" t="s">
        <v>410</v>
      </c>
    </row>
    <row r="22" spans="1:105" x14ac:dyDescent="0.25">
      <c r="A22" s="18">
        <v>20</v>
      </c>
      <c r="B22" s="42"/>
      <c r="C22" s="42"/>
      <c r="D22" s="42"/>
      <c r="E22" s="42"/>
      <c r="F22" s="42"/>
      <c r="G22" s="42"/>
      <c r="H22" s="42"/>
      <c r="I22" s="42"/>
      <c r="J22" s="42"/>
      <c r="K22" s="42"/>
      <c r="L22" s="42"/>
      <c r="M22" s="42"/>
      <c r="N22" s="42"/>
      <c r="O22" s="42"/>
      <c r="P22" s="42"/>
      <c r="Q22" s="42"/>
      <c r="R22" s="42"/>
      <c r="S22" s="42"/>
      <c r="T22" s="42"/>
      <c r="U22" s="42"/>
      <c r="V22" s="42">
        <v>0.995</v>
      </c>
      <c r="W22" s="42">
        <v>1.9849999999999999</v>
      </c>
      <c r="X22" s="42">
        <v>2.9699999999999998</v>
      </c>
      <c r="Y22" s="42">
        <v>3.9504999999999999</v>
      </c>
      <c r="Z22" s="42">
        <v>4.9260000000000002</v>
      </c>
      <c r="AA22" s="42">
        <v>5.8970000000000002</v>
      </c>
      <c r="AB22" s="42">
        <v>6.8630000000000004</v>
      </c>
      <c r="AC22" s="42">
        <v>7.8239999999999998</v>
      </c>
      <c r="AD22" s="42">
        <v>8.7799999999999994</v>
      </c>
      <c r="AE22" s="42">
        <v>9.7314999999999987</v>
      </c>
      <c r="AF22" s="42">
        <v>10.6785</v>
      </c>
      <c r="AG22" s="42">
        <v>11.6205</v>
      </c>
      <c r="AH22" s="42">
        <v>12.557499999999999</v>
      </c>
      <c r="AI22" s="42">
        <v>13.489999999999998</v>
      </c>
      <c r="AJ22" s="42">
        <v>14.417999999999999</v>
      </c>
      <c r="AK22" s="42">
        <v>15.340999999999999</v>
      </c>
      <c r="AL22" s="42">
        <v>16.260000000000002</v>
      </c>
      <c r="AM22" s="42">
        <v>17.173999999999999</v>
      </c>
      <c r="AN22" s="42">
        <v>18.083500000000001</v>
      </c>
      <c r="AO22" s="42">
        <v>18.988500000000002</v>
      </c>
      <c r="AP22" s="42">
        <v>19.889000000000003</v>
      </c>
      <c r="AQ22" s="42">
        <v>20.785</v>
      </c>
      <c r="AR22" s="42">
        <v>21.676500000000001</v>
      </c>
      <c r="AS22" s="42">
        <v>22.563500000000001</v>
      </c>
      <c r="AT22" s="42">
        <v>23.446000000000002</v>
      </c>
      <c r="AU22" s="42">
        <v>24.324000000000002</v>
      </c>
      <c r="AV22" s="42">
        <v>25.197500000000002</v>
      </c>
      <c r="AW22" s="42">
        <v>26.066500000000001</v>
      </c>
      <c r="AX22" s="42">
        <v>26.9315</v>
      </c>
      <c r="AY22" s="42">
        <v>27.792000000000002</v>
      </c>
      <c r="AZ22" s="42">
        <v>28.648000000000003</v>
      </c>
      <c r="BA22" s="42">
        <v>29.499500000000001</v>
      </c>
      <c r="BB22" s="42">
        <v>30.347000000000001</v>
      </c>
      <c r="BC22" s="42">
        <v>31.19</v>
      </c>
      <c r="BD22" s="42">
        <v>32.028499999999994</v>
      </c>
      <c r="BE22" s="42">
        <v>32.863</v>
      </c>
      <c r="BF22" s="42">
        <v>33.6935</v>
      </c>
      <c r="BG22" s="42">
        <v>34.519500000000001</v>
      </c>
      <c r="BH22" s="42">
        <v>35.340999999999994</v>
      </c>
      <c r="BI22" s="42">
        <v>36.158499999999997</v>
      </c>
      <c r="BJ22" s="42">
        <v>36.971999999999994</v>
      </c>
      <c r="BK22" s="42">
        <v>37.780999999999999</v>
      </c>
      <c r="BL22" s="42">
        <v>38.585499999999996</v>
      </c>
      <c r="BM22" s="42">
        <v>39.385999999999996</v>
      </c>
      <c r="BN22" s="42">
        <v>40.182499999999997</v>
      </c>
      <c r="BO22" s="42">
        <v>40.974999999999994</v>
      </c>
      <c r="BP22" s="42">
        <v>41.763499999999993</v>
      </c>
      <c r="BQ22" s="42">
        <v>42.547999999999995</v>
      </c>
      <c r="BR22" s="42">
        <v>43.328000000000003</v>
      </c>
      <c r="BS22" s="42">
        <v>44.103999999999999</v>
      </c>
      <c r="BT22" s="42">
        <v>44.875500000000002</v>
      </c>
      <c r="BU22" s="42">
        <v>45.643000000000001</v>
      </c>
      <c r="BV22" s="42">
        <v>46.406499999999994</v>
      </c>
      <c r="BW22" s="42">
        <v>47.165999999999997</v>
      </c>
      <c r="BX22" s="42">
        <v>47.921499999999995</v>
      </c>
      <c r="BY22" s="42">
        <v>48.671999999999997</v>
      </c>
      <c r="BZ22" s="42">
        <v>49.418499999999995</v>
      </c>
      <c r="CA22" s="42">
        <v>50.161000000000001</v>
      </c>
      <c r="CB22" s="42">
        <v>50.899000000000001</v>
      </c>
      <c r="CC22" s="42">
        <v>51.6325</v>
      </c>
      <c r="CD22" s="42">
        <v>52.361499999999999</v>
      </c>
      <c r="CE22" s="42">
        <v>53.086500000000001</v>
      </c>
      <c r="CF22" s="42">
        <v>53.8065</v>
      </c>
      <c r="CG22" s="42">
        <v>54.521499999999996</v>
      </c>
      <c r="CH22" s="42">
        <v>55.230999999999995</v>
      </c>
      <c r="CI22" s="42">
        <v>55.934999999999995</v>
      </c>
      <c r="CJ22" s="42">
        <v>56.631499999999996</v>
      </c>
      <c r="CK22" s="42">
        <v>57.319999999999993</v>
      </c>
      <c r="CL22" s="42">
        <v>58</v>
      </c>
      <c r="CM22" s="42">
        <v>58.67</v>
      </c>
      <c r="CN22" s="42" t="s">
        <v>410</v>
      </c>
      <c r="CO22" s="42" t="s">
        <v>410</v>
      </c>
      <c r="CP22" s="42" t="s">
        <v>410</v>
      </c>
      <c r="CQ22" s="42" t="s">
        <v>410</v>
      </c>
      <c r="CR22" s="42" t="s">
        <v>410</v>
      </c>
      <c r="CS22" s="42" t="s">
        <v>410</v>
      </c>
      <c r="CT22" s="42" t="s">
        <v>410</v>
      </c>
      <c r="CU22" s="42" t="s">
        <v>410</v>
      </c>
      <c r="CV22" s="42" t="s">
        <v>410</v>
      </c>
      <c r="CW22" s="42" t="s">
        <v>410</v>
      </c>
      <c r="CX22" s="42" t="s">
        <v>410</v>
      </c>
      <c r="CY22" s="42" t="s">
        <v>410</v>
      </c>
      <c r="CZ22" s="42" t="s">
        <v>410</v>
      </c>
      <c r="DA22" s="42" t="s">
        <v>410</v>
      </c>
    </row>
    <row r="23" spans="1:105" x14ac:dyDescent="0.25">
      <c r="A23" s="18">
        <v>21</v>
      </c>
      <c r="B23" s="42"/>
      <c r="C23" s="42"/>
      <c r="D23" s="42"/>
      <c r="E23" s="42"/>
      <c r="F23" s="42"/>
      <c r="G23" s="42"/>
      <c r="H23" s="42"/>
      <c r="I23" s="42"/>
      <c r="J23" s="42"/>
      <c r="K23" s="42"/>
      <c r="L23" s="42"/>
      <c r="M23" s="42"/>
      <c r="N23" s="42"/>
      <c r="O23" s="42"/>
      <c r="P23" s="42"/>
      <c r="Q23" s="42"/>
      <c r="R23" s="42"/>
      <c r="S23" s="42"/>
      <c r="T23" s="42"/>
      <c r="U23" s="42"/>
      <c r="V23" s="42"/>
      <c r="W23" s="42">
        <v>0.995</v>
      </c>
      <c r="X23" s="42">
        <v>1.9849999999999999</v>
      </c>
      <c r="Y23" s="42">
        <v>2.9699999999999998</v>
      </c>
      <c r="Z23" s="42">
        <v>3.9504999999999999</v>
      </c>
      <c r="AA23" s="42">
        <v>4.9260000000000002</v>
      </c>
      <c r="AB23" s="42">
        <v>5.8965000000000005</v>
      </c>
      <c r="AC23" s="42">
        <v>6.8625000000000007</v>
      </c>
      <c r="AD23" s="42">
        <v>7.8235000000000001</v>
      </c>
      <c r="AE23" s="42">
        <v>8.7794999999999987</v>
      </c>
      <c r="AF23" s="42">
        <v>9.7309999999999981</v>
      </c>
      <c r="AG23" s="42">
        <v>10.678000000000001</v>
      </c>
      <c r="AH23" s="42">
        <v>11.620000000000001</v>
      </c>
      <c r="AI23" s="42">
        <v>12.556999999999999</v>
      </c>
      <c r="AJ23" s="42">
        <v>13.4895</v>
      </c>
      <c r="AK23" s="42">
        <v>14.4175</v>
      </c>
      <c r="AL23" s="42">
        <v>15.340499999999999</v>
      </c>
      <c r="AM23" s="42">
        <v>16.259500000000003</v>
      </c>
      <c r="AN23" s="42">
        <v>17.173500000000004</v>
      </c>
      <c r="AO23" s="42">
        <v>18.083000000000002</v>
      </c>
      <c r="AP23" s="42">
        <v>18.988</v>
      </c>
      <c r="AQ23" s="42">
        <v>19.888500000000001</v>
      </c>
      <c r="AR23" s="42">
        <v>20.784500000000001</v>
      </c>
      <c r="AS23" s="42">
        <v>21.676000000000002</v>
      </c>
      <c r="AT23" s="42">
        <v>22.563000000000002</v>
      </c>
      <c r="AU23" s="42">
        <v>23.445500000000003</v>
      </c>
      <c r="AV23" s="42">
        <v>24.323500000000003</v>
      </c>
      <c r="AW23" s="42">
        <v>25.197000000000003</v>
      </c>
      <c r="AX23" s="42">
        <v>26.066000000000003</v>
      </c>
      <c r="AY23" s="42">
        <v>26.930500000000002</v>
      </c>
      <c r="AZ23" s="42">
        <v>27.790500000000002</v>
      </c>
      <c r="BA23" s="42">
        <v>28.646500000000003</v>
      </c>
      <c r="BB23" s="42">
        <v>29.498000000000001</v>
      </c>
      <c r="BC23" s="42">
        <v>30.345000000000002</v>
      </c>
      <c r="BD23" s="42">
        <v>31.188000000000002</v>
      </c>
      <c r="BE23" s="42">
        <v>32.026499999999999</v>
      </c>
      <c r="BF23" s="42">
        <v>32.860999999999997</v>
      </c>
      <c r="BG23" s="42">
        <v>33.691000000000003</v>
      </c>
      <c r="BH23" s="42">
        <v>34.516500000000001</v>
      </c>
      <c r="BI23" s="42">
        <v>35.337999999999994</v>
      </c>
      <c r="BJ23" s="42">
        <v>36.155499999999996</v>
      </c>
      <c r="BK23" s="42">
        <v>36.968499999999999</v>
      </c>
      <c r="BL23" s="42">
        <v>37.777000000000001</v>
      </c>
      <c r="BM23" s="42">
        <v>38.581499999999998</v>
      </c>
      <c r="BN23" s="42">
        <v>39.381999999999998</v>
      </c>
      <c r="BO23" s="42">
        <v>40.1785</v>
      </c>
      <c r="BP23" s="42">
        <v>40.971000000000004</v>
      </c>
      <c r="BQ23" s="42">
        <v>41.759</v>
      </c>
      <c r="BR23" s="42">
        <v>42.542500000000004</v>
      </c>
      <c r="BS23" s="42">
        <v>43.322000000000003</v>
      </c>
      <c r="BT23" s="42">
        <v>44.097499999999997</v>
      </c>
      <c r="BU23" s="42">
        <v>44.869</v>
      </c>
      <c r="BV23" s="42">
        <v>45.636499999999998</v>
      </c>
      <c r="BW23" s="42">
        <v>46.399500000000003</v>
      </c>
      <c r="BX23" s="42">
        <v>47.158000000000001</v>
      </c>
      <c r="BY23" s="42">
        <v>47.912499999999994</v>
      </c>
      <c r="BZ23" s="42">
        <v>48.662999999999997</v>
      </c>
      <c r="CA23" s="42">
        <v>49.408999999999999</v>
      </c>
      <c r="CB23" s="42">
        <v>50.150499999999994</v>
      </c>
      <c r="CC23" s="42">
        <v>50.887499999999996</v>
      </c>
      <c r="CD23" s="42">
        <v>51.62</v>
      </c>
      <c r="CE23" s="42">
        <v>52.347999999999999</v>
      </c>
      <c r="CF23" s="42">
        <v>53.072000000000003</v>
      </c>
      <c r="CG23" s="42">
        <v>53.790499999999994</v>
      </c>
      <c r="CH23" s="42">
        <v>54.503999999999998</v>
      </c>
      <c r="CI23" s="42">
        <v>55.210999999999999</v>
      </c>
      <c r="CJ23" s="42">
        <v>55.911000000000001</v>
      </c>
      <c r="CK23" s="42">
        <v>56.602999999999994</v>
      </c>
      <c r="CL23" s="42">
        <v>57.286000000000001</v>
      </c>
      <c r="CM23" s="42">
        <v>57.958500000000001</v>
      </c>
      <c r="CN23" s="42" t="s">
        <v>410</v>
      </c>
      <c r="CO23" s="42" t="s">
        <v>410</v>
      </c>
      <c r="CP23" s="42" t="s">
        <v>410</v>
      </c>
      <c r="CQ23" s="42" t="s">
        <v>410</v>
      </c>
      <c r="CR23" s="42" t="s">
        <v>410</v>
      </c>
      <c r="CS23" s="42" t="s">
        <v>410</v>
      </c>
      <c r="CT23" s="42" t="s">
        <v>410</v>
      </c>
      <c r="CU23" s="42" t="s">
        <v>410</v>
      </c>
      <c r="CV23" s="42" t="s">
        <v>410</v>
      </c>
      <c r="CW23" s="42" t="s">
        <v>410</v>
      </c>
      <c r="CX23" s="42" t="s">
        <v>410</v>
      </c>
      <c r="CY23" s="42" t="s">
        <v>410</v>
      </c>
      <c r="CZ23" s="42" t="s">
        <v>410</v>
      </c>
      <c r="DA23" s="42" t="s">
        <v>410</v>
      </c>
    </row>
    <row r="24" spans="1:105" x14ac:dyDescent="0.25">
      <c r="A24" s="18">
        <v>22</v>
      </c>
      <c r="B24" s="42"/>
      <c r="C24" s="42"/>
      <c r="D24" s="42"/>
      <c r="E24" s="42"/>
      <c r="F24" s="42"/>
      <c r="G24" s="42"/>
      <c r="H24" s="42"/>
      <c r="I24" s="42"/>
      <c r="J24" s="42"/>
      <c r="K24" s="42"/>
      <c r="L24" s="42"/>
      <c r="M24" s="42"/>
      <c r="N24" s="42"/>
      <c r="O24" s="42"/>
      <c r="P24" s="42"/>
      <c r="Q24" s="42"/>
      <c r="R24" s="42"/>
      <c r="S24" s="42"/>
      <c r="T24" s="42"/>
      <c r="U24" s="42"/>
      <c r="V24" s="42"/>
      <c r="W24" s="42"/>
      <c r="X24" s="42">
        <v>0.995</v>
      </c>
      <c r="Y24" s="42">
        <v>1.9849999999999999</v>
      </c>
      <c r="Z24" s="42">
        <v>2.9699999999999998</v>
      </c>
      <c r="AA24" s="42">
        <v>3.9504999999999999</v>
      </c>
      <c r="AB24" s="42">
        <v>4.9260000000000002</v>
      </c>
      <c r="AC24" s="42">
        <v>5.8965000000000005</v>
      </c>
      <c r="AD24" s="42">
        <v>6.8625000000000007</v>
      </c>
      <c r="AE24" s="42">
        <v>7.8235000000000001</v>
      </c>
      <c r="AF24" s="42">
        <v>8.7794999999999987</v>
      </c>
      <c r="AG24" s="42">
        <v>9.7309999999999981</v>
      </c>
      <c r="AH24" s="42">
        <v>10.678000000000001</v>
      </c>
      <c r="AI24" s="42">
        <v>11.620000000000001</v>
      </c>
      <c r="AJ24" s="42">
        <v>12.556999999999999</v>
      </c>
      <c r="AK24" s="42">
        <v>13.4895</v>
      </c>
      <c r="AL24" s="42">
        <v>14.4175</v>
      </c>
      <c r="AM24" s="42">
        <v>15.340499999999999</v>
      </c>
      <c r="AN24" s="42">
        <v>16.259</v>
      </c>
      <c r="AO24" s="42">
        <v>17.173000000000002</v>
      </c>
      <c r="AP24" s="42">
        <v>18.082500000000003</v>
      </c>
      <c r="AQ24" s="42">
        <v>18.987500000000001</v>
      </c>
      <c r="AR24" s="42">
        <v>19.887999999999998</v>
      </c>
      <c r="AS24" s="42">
        <v>20.783999999999999</v>
      </c>
      <c r="AT24" s="42">
        <v>21.6755</v>
      </c>
      <c r="AU24" s="42">
        <v>22.5625</v>
      </c>
      <c r="AV24" s="42">
        <v>23.445</v>
      </c>
      <c r="AW24" s="42">
        <v>24.323</v>
      </c>
      <c r="AX24" s="42">
        <v>25.1965</v>
      </c>
      <c r="AY24" s="42">
        <v>26.0655</v>
      </c>
      <c r="AZ24" s="42">
        <v>26.93</v>
      </c>
      <c r="BA24" s="42">
        <v>27.790000000000003</v>
      </c>
      <c r="BB24" s="42">
        <v>28.646000000000001</v>
      </c>
      <c r="BC24" s="42">
        <v>29.497500000000002</v>
      </c>
      <c r="BD24" s="42">
        <v>30.344500000000004</v>
      </c>
      <c r="BE24" s="42">
        <v>31.187000000000001</v>
      </c>
      <c r="BF24" s="42">
        <v>32.025499999999994</v>
      </c>
      <c r="BG24" s="42">
        <v>32.86</v>
      </c>
      <c r="BH24" s="42">
        <v>33.689499999999995</v>
      </c>
      <c r="BI24" s="42">
        <v>34.515000000000001</v>
      </c>
      <c r="BJ24" s="42">
        <v>35.336500000000001</v>
      </c>
      <c r="BK24" s="42">
        <v>36.153499999999994</v>
      </c>
      <c r="BL24" s="42">
        <v>36.965999999999994</v>
      </c>
      <c r="BM24" s="42">
        <v>37.774499999999996</v>
      </c>
      <c r="BN24" s="42">
        <v>38.578999999999994</v>
      </c>
      <c r="BO24" s="42">
        <v>39.379499999999993</v>
      </c>
      <c r="BP24" s="42">
        <v>40.175999999999995</v>
      </c>
      <c r="BQ24" s="42">
        <v>40.967999999999996</v>
      </c>
      <c r="BR24" s="42">
        <v>41.755499999999998</v>
      </c>
      <c r="BS24" s="42">
        <v>42.539000000000001</v>
      </c>
      <c r="BT24" s="42">
        <v>43.3185</v>
      </c>
      <c r="BU24" s="42">
        <v>44.093999999999994</v>
      </c>
      <c r="BV24" s="42">
        <v>44.864999999999995</v>
      </c>
      <c r="BW24" s="42">
        <v>45.631499999999996</v>
      </c>
      <c r="BX24" s="42">
        <v>46.393999999999991</v>
      </c>
      <c r="BY24" s="42">
        <v>47.152499999999996</v>
      </c>
      <c r="BZ24" s="42">
        <v>47.905999999999999</v>
      </c>
      <c r="CA24" s="42">
        <v>48.655500000000004</v>
      </c>
      <c r="CB24" s="42">
        <v>49.400499999999994</v>
      </c>
      <c r="CC24" s="42">
        <v>50.140999999999991</v>
      </c>
      <c r="CD24" s="42">
        <v>50.876999999999995</v>
      </c>
      <c r="CE24" s="42">
        <v>51.608999999999995</v>
      </c>
      <c r="CF24" s="42">
        <v>52.335999999999999</v>
      </c>
      <c r="CG24" s="42">
        <v>53.058</v>
      </c>
      <c r="CH24" s="42">
        <v>53.774499999999996</v>
      </c>
      <c r="CI24" s="42">
        <v>54.484499999999997</v>
      </c>
      <c r="CJ24" s="42">
        <v>55.1875</v>
      </c>
      <c r="CK24" s="42">
        <v>55.882499999999993</v>
      </c>
      <c r="CL24" s="42">
        <v>56.5685</v>
      </c>
      <c r="CM24" s="42">
        <v>57.244</v>
      </c>
      <c r="CN24" s="42" t="s">
        <v>410</v>
      </c>
      <c r="CO24" s="42" t="s">
        <v>410</v>
      </c>
      <c r="CP24" s="42" t="s">
        <v>410</v>
      </c>
      <c r="CQ24" s="42" t="s">
        <v>410</v>
      </c>
      <c r="CR24" s="42" t="s">
        <v>410</v>
      </c>
      <c r="CS24" s="42" t="s">
        <v>410</v>
      </c>
      <c r="CT24" s="42" t="s">
        <v>410</v>
      </c>
      <c r="CU24" s="42" t="s">
        <v>410</v>
      </c>
      <c r="CV24" s="42" t="s">
        <v>410</v>
      </c>
      <c r="CW24" s="42" t="s">
        <v>410</v>
      </c>
      <c r="CX24" s="42" t="s">
        <v>410</v>
      </c>
      <c r="CY24" s="42" t="s">
        <v>410</v>
      </c>
      <c r="CZ24" s="42" t="s">
        <v>410</v>
      </c>
      <c r="DA24" s="42" t="s">
        <v>410</v>
      </c>
    </row>
    <row r="25" spans="1:105" x14ac:dyDescent="0.25">
      <c r="A25" s="18">
        <v>23</v>
      </c>
      <c r="B25" s="42"/>
      <c r="C25" s="42"/>
      <c r="D25" s="42"/>
      <c r="E25" s="42"/>
      <c r="F25" s="42"/>
      <c r="G25" s="42"/>
      <c r="H25" s="42"/>
      <c r="I25" s="42"/>
      <c r="J25" s="42"/>
      <c r="K25" s="42"/>
      <c r="L25" s="42"/>
      <c r="M25" s="42"/>
      <c r="N25" s="42"/>
      <c r="O25" s="42"/>
      <c r="P25" s="42"/>
      <c r="Q25" s="42"/>
      <c r="R25" s="42"/>
      <c r="S25" s="42"/>
      <c r="T25" s="42"/>
      <c r="U25" s="42"/>
      <c r="V25" s="42"/>
      <c r="W25" s="42"/>
      <c r="X25" s="42"/>
      <c r="Y25" s="42">
        <v>0.995</v>
      </c>
      <c r="Z25" s="42">
        <v>1.9849999999999999</v>
      </c>
      <c r="AA25" s="42">
        <v>2.9699999999999998</v>
      </c>
      <c r="AB25" s="42">
        <v>3.9504999999999999</v>
      </c>
      <c r="AC25" s="42">
        <v>4.9260000000000002</v>
      </c>
      <c r="AD25" s="42">
        <v>5.8965000000000005</v>
      </c>
      <c r="AE25" s="42">
        <v>6.8625000000000007</v>
      </c>
      <c r="AF25" s="42">
        <v>7.8235000000000001</v>
      </c>
      <c r="AG25" s="42">
        <v>8.7794999999999987</v>
      </c>
      <c r="AH25" s="42">
        <v>9.7309999999999981</v>
      </c>
      <c r="AI25" s="42">
        <v>10.677499999999998</v>
      </c>
      <c r="AJ25" s="42">
        <v>11.619499999999999</v>
      </c>
      <c r="AK25" s="42">
        <v>12.5565</v>
      </c>
      <c r="AL25" s="42">
        <v>13.488999999999999</v>
      </c>
      <c r="AM25" s="42">
        <v>14.417</v>
      </c>
      <c r="AN25" s="42">
        <v>15.34</v>
      </c>
      <c r="AO25" s="42">
        <v>16.258500000000002</v>
      </c>
      <c r="AP25" s="42">
        <v>17.172499999999999</v>
      </c>
      <c r="AQ25" s="42">
        <v>18.082000000000001</v>
      </c>
      <c r="AR25" s="42">
        <v>18.987000000000002</v>
      </c>
      <c r="AS25" s="42">
        <v>19.887</v>
      </c>
      <c r="AT25" s="42">
        <v>20.783000000000001</v>
      </c>
      <c r="AU25" s="42">
        <v>21.673999999999999</v>
      </c>
      <c r="AV25" s="42">
        <v>22.561</v>
      </c>
      <c r="AW25" s="42">
        <v>23.443000000000001</v>
      </c>
      <c r="AX25" s="42">
        <v>24.321000000000002</v>
      </c>
      <c r="AY25" s="42">
        <v>25.194500000000001</v>
      </c>
      <c r="AZ25" s="42">
        <v>26.063500000000001</v>
      </c>
      <c r="BA25" s="42">
        <v>26.928000000000001</v>
      </c>
      <c r="BB25" s="42">
        <v>27.788000000000004</v>
      </c>
      <c r="BC25" s="42">
        <v>28.643500000000003</v>
      </c>
      <c r="BD25" s="42">
        <v>29.495000000000001</v>
      </c>
      <c r="BE25" s="42">
        <v>30.342000000000002</v>
      </c>
      <c r="BF25" s="42">
        <v>31.1845</v>
      </c>
      <c r="BG25" s="42">
        <v>32.022999999999996</v>
      </c>
      <c r="BH25" s="42">
        <v>32.856999999999999</v>
      </c>
      <c r="BI25" s="42">
        <v>33.686499999999995</v>
      </c>
      <c r="BJ25" s="42">
        <v>34.512</v>
      </c>
      <c r="BK25" s="42">
        <v>35.333500000000001</v>
      </c>
      <c r="BL25" s="42">
        <v>36.15</v>
      </c>
      <c r="BM25" s="42">
        <v>36.962499999999991</v>
      </c>
      <c r="BN25" s="42">
        <v>37.771000000000001</v>
      </c>
      <c r="BO25" s="42">
        <v>38.575499999999998</v>
      </c>
      <c r="BP25" s="42">
        <v>39.375500000000002</v>
      </c>
      <c r="BQ25" s="42">
        <v>40.170999999999999</v>
      </c>
      <c r="BR25" s="42">
        <v>40.962499999999991</v>
      </c>
      <c r="BS25" s="42">
        <v>41.75</v>
      </c>
      <c r="BT25" s="42">
        <v>42.533000000000001</v>
      </c>
      <c r="BU25" s="42">
        <v>43.311999999999998</v>
      </c>
      <c r="BV25" s="42">
        <v>44.086500000000001</v>
      </c>
      <c r="BW25" s="42">
        <v>44.856999999999999</v>
      </c>
      <c r="BX25" s="42">
        <v>45.6235</v>
      </c>
      <c r="BY25" s="42">
        <v>46.384999999999998</v>
      </c>
      <c r="BZ25" s="42">
        <v>47.142499999999998</v>
      </c>
      <c r="CA25" s="42">
        <v>47.895499999999998</v>
      </c>
      <c r="CB25" s="42">
        <v>48.644499999999994</v>
      </c>
      <c r="CC25" s="42">
        <v>49.388499999999993</v>
      </c>
      <c r="CD25" s="42">
        <v>50.128</v>
      </c>
      <c r="CE25" s="42">
        <v>50.863</v>
      </c>
      <c r="CF25" s="42">
        <v>51.593000000000004</v>
      </c>
      <c r="CG25" s="42">
        <v>52.3185</v>
      </c>
      <c r="CH25" s="42">
        <v>53.037999999999997</v>
      </c>
      <c r="CI25" s="42">
        <v>53.7515</v>
      </c>
      <c r="CJ25" s="42">
        <v>54.457499999999996</v>
      </c>
      <c r="CK25" s="42">
        <v>55.155499999999996</v>
      </c>
      <c r="CL25" s="42">
        <v>55.844499999999996</v>
      </c>
      <c r="CM25" s="42">
        <v>56.522999999999996</v>
      </c>
      <c r="CN25" s="42" t="s">
        <v>410</v>
      </c>
      <c r="CO25" s="42" t="s">
        <v>410</v>
      </c>
      <c r="CP25" s="42" t="s">
        <v>410</v>
      </c>
      <c r="CQ25" s="42" t="s">
        <v>410</v>
      </c>
      <c r="CR25" s="42" t="s">
        <v>410</v>
      </c>
      <c r="CS25" s="42" t="s">
        <v>410</v>
      </c>
      <c r="CT25" s="42" t="s">
        <v>410</v>
      </c>
      <c r="CU25" s="42" t="s">
        <v>410</v>
      </c>
      <c r="CV25" s="42" t="s">
        <v>410</v>
      </c>
      <c r="CW25" s="42" t="s">
        <v>410</v>
      </c>
      <c r="CX25" s="42" t="s">
        <v>410</v>
      </c>
      <c r="CY25" s="42" t="s">
        <v>410</v>
      </c>
      <c r="CZ25" s="42" t="s">
        <v>410</v>
      </c>
      <c r="DA25" s="42" t="s">
        <v>410</v>
      </c>
    </row>
    <row r="26" spans="1:105" x14ac:dyDescent="0.25">
      <c r="A26" s="18">
        <v>24</v>
      </c>
      <c r="B26" s="42"/>
      <c r="C26" s="42"/>
      <c r="D26" s="42"/>
      <c r="E26" s="42"/>
      <c r="F26" s="42"/>
      <c r="G26" s="42"/>
      <c r="H26" s="42"/>
      <c r="I26" s="42"/>
      <c r="J26" s="42"/>
      <c r="K26" s="42"/>
      <c r="L26" s="42"/>
      <c r="M26" s="42"/>
      <c r="N26" s="42"/>
      <c r="O26" s="42"/>
      <c r="P26" s="42"/>
      <c r="Q26" s="42"/>
      <c r="R26" s="42"/>
      <c r="S26" s="42"/>
      <c r="T26" s="42"/>
      <c r="U26" s="42"/>
      <c r="V26" s="42"/>
      <c r="W26" s="42"/>
      <c r="X26" s="42"/>
      <c r="Y26" s="42"/>
      <c r="Z26" s="42">
        <v>0.995</v>
      </c>
      <c r="AA26" s="42">
        <v>1.9849999999999999</v>
      </c>
      <c r="AB26" s="42">
        <v>2.9699999999999998</v>
      </c>
      <c r="AC26" s="42">
        <v>3.9504999999999999</v>
      </c>
      <c r="AD26" s="42">
        <v>4.9260000000000002</v>
      </c>
      <c r="AE26" s="42">
        <v>5.8965000000000005</v>
      </c>
      <c r="AF26" s="42">
        <v>6.8625000000000007</v>
      </c>
      <c r="AG26" s="42">
        <v>7.8235000000000001</v>
      </c>
      <c r="AH26" s="42">
        <v>8.7794999999999987</v>
      </c>
      <c r="AI26" s="42">
        <v>9.7309999999999981</v>
      </c>
      <c r="AJ26" s="42">
        <v>10.677499999999998</v>
      </c>
      <c r="AK26" s="42">
        <v>11.619499999999999</v>
      </c>
      <c r="AL26" s="42">
        <v>12.5565</v>
      </c>
      <c r="AM26" s="42">
        <v>13.488999999999999</v>
      </c>
      <c r="AN26" s="42">
        <v>14.417</v>
      </c>
      <c r="AO26" s="42">
        <v>15.34</v>
      </c>
      <c r="AP26" s="42">
        <v>16.258500000000002</v>
      </c>
      <c r="AQ26" s="42">
        <v>17.172499999999999</v>
      </c>
      <c r="AR26" s="42">
        <v>18.082000000000001</v>
      </c>
      <c r="AS26" s="42">
        <v>18.987000000000002</v>
      </c>
      <c r="AT26" s="42">
        <v>19.887</v>
      </c>
      <c r="AU26" s="42">
        <v>20.782500000000002</v>
      </c>
      <c r="AV26" s="42">
        <v>21.673500000000001</v>
      </c>
      <c r="AW26" s="42">
        <v>22.560000000000002</v>
      </c>
      <c r="AX26" s="42">
        <v>23.442</v>
      </c>
      <c r="AY26" s="42">
        <v>24.319500000000001</v>
      </c>
      <c r="AZ26" s="42">
        <v>25.192500000000003</v>
      </c>
      <c r="BA26" s="42">
        <v>26.061</v>
      </c>
      <c r="BB26" s="42">
        <v>26.9255</v>
      </c>
      <c r="BC26" s="42">
        <v>27.785499999999999</v>
      </c>
      <c r="BD26" s="42">
        <v>28.640999999999998</v>
      </c>
      <c r="BE26" s="42">
        <v>29.492000000000004</v>
      </c>
      <c r="BF26" s="42">
        <v>30.3385</v>
      </c>
      <c r="BG26" s="42">
        <v>31.181000000000001</v>
      </c>
      <c r="BH26" s="42">
        <v>32.019499999999994</v>
      </c>
      <c r="BI26" s="42">
        <v>32.852999999999994</v>
      </c>
      <c r="BJ26" s="42">
        <v>33.682499999999997</v>
      </c>
      <c r="BK26" s="42">
        <v>34.507999999999996</v>
      </c>
      <c r="BL26" s="42">
        <v>35.328499999999998</v>
      </c>
      <c r="BM26" s="42">
        <v>36.144999999999996</v>
      </c>
      <c r="BN26" s="42">
        <v>36.957499999999996</v>
      </c>
      <c r="BO26" s="42">
        <v>37.765999999999998</v>
      </c>
      <c r="BP26" s="42">
        <v>38.569999999999993</v>
      </c>
      <c r="BQ26" s="42">
        <v>39.369499999999995</v>
      </c>
      <c r="BR26" s="42">
        <v>40.164999999999992</v>
      </c>
      <c r="BS26" s="42">
        <v>40.956499999999998</v>
      </c>
      <c r="BT26" s="42">
        <v>41.743499999999997</v>
      </c>
      <c r="BU26" s="42">
        <v>42.526499999999999</v>
      </c>
      <c r="BV26" s="42">
        <v>43.304999999999993</v>
      </c>
      <c r="BW26" s="42">
        <v>44.079499999999996</v>
      </c>
      <c r="BX26" s="42">
        <v>44.849499999999992</v>
      </c>
      <c r="BY26" s="42">
        <v>45.614999999999995</v>
      </c>
      <c r="BZ26" s="42">
        <v>46.375999999999998</v>
      </c>
      <c r="CA26" s="42">
        <v>47.132999999999996</v>
      </c>
      <c r="CB26" s="42">
        <v>47.884999999999998</v>
      </c>
      <c r="CC26" s="42">
        <v>48.632999999999996</v>
      </c>
      <c r="CD26" s="42">
        <v>49.375999999999998</v>
      </c>
      <c r="CE26" s="42">
        <v>50.114999999999995</v>
      </c>
      <c r="CF26" s="42">
        <v>50.849000000000004</v>
      </c>
      <c r="CG26" s="42">
        <v>51.577500000000001</v>
      </c>
      <c r="CH26" s="42">
        <v>52.3005</v>
      </c>
      <c r="CI26" s="42">
        <v>53.016999999999996</v>
      </c>
      <c r="CJ26" s="42">
        <v>53.726500000000001</v>
      </c>
      <c r="CK26" s="42">
        <v>54.427499999999995</v>
      </c>
      <c r="CL26" s="42">
        <v>55.119499999999995</v>
      </c>
      <c r="CM26" s="42">
        <v>55.801000000000002</v>
      </c>
      <c r="CN26" s="42" t="s">
        <v>410</v>
      </c>
      <c r="CO26" s="42" t="s">
        <v>410</v>
      </c>
      <c r="CP26" s="42" t="s">
        <v>410</v>
      </c>
      <c r="CQ26" s="42" t="s">
        <v>410</v>
      </c>
      <c r="CR26" s="42" t="s">
        <v>410</v>
      </c>
      <c r="CS26" s="42" t="s">
        <v>410</v>
      </c>
      <c r="CT26" s="42" t="s">
        <v>410</v>
      </c>
      <c r="CU26" s="42" t="s">
        <v>410</v>
      </c>
      <c r="CV26" s="42" t="s">
        <v>410</v>
      </c>
      <c r="CW26" s="42" t="s">
        <v>410</v>
      </c>
      <c r="CX26" s="42" t="s">
        <v>410</v>
      </c>
      <c r="CY26" s="42" t="s">
        <v>410</v>
      </c>
      <c r="CZ26" s="42" t="s">
        <v>410</v>
      </c>
      <c r="DA26" s="42" t="s">
        <v>410</v>
      </c>
    </row>
    <row r="27" spans="1:105" x14ac:dyDescent="0.25">
      <c r="A27" s="18">
        <v>25</v>
      </c>
      <c r="B27" s="42"/>
      <c r="C27" s="42"/>
      <c r="D27" s="42"/>
      <c r="E27" s="42"/>
      <c r="F27" s="42"/>
      <c r="G27" s="42"/>
      <c r="H27" s="42"/>
      <c r="I27" s="42"/>
      <c r="J27" s="42"/>
      <c r="K27" s="42"/>
      <c r="L27" s="42"/>
      <c r="M27" s="42"/>
      <c r="N27" s="42"/>
      <c r="O27" s="42"/>
      <c r="P27" s="42"/>
      <c r="Q27" s="42"/>
      <c r="R27" s="42"/>
      <c r="S27" s="42"/>
      <c r="T27" s="42"/>
      <c r="U27" s="42"/>
      <c r="V27" s="42"/>
      <c r="W27" s="42"/>
      <c r="X27" s="42"/>
      <c r="Y27" s="42"/>
      <c r="Z27" s="42"/>
      <c r="AA27" s="42">
        <v>0.995</v>
      </c>
      <c r="AB27" s="42">
        <v>1.9849999999999999</v>
      </c>
      <c r="AC27" s="42">
        <v>2.9699999999999998</v>
      </c>
      <c r="AD27" s="42">
        <v>3.9504999999999999</v>
      </c>
      <c r="AE27" s="42">
        <v>4.9260000000000002</v>
      </c>
      <c r="AF27" s="42">
        <v>5.8965000000000005</v>
      </c>
      <c r="AG27" s="42">
        <v>6.8625000000000007</v>
      </c>
      <c r="AH27" s="42">
        <v>7.8235000000000001</v>
      </c>
      <c r="AI27" s="42">
        <v>8.7794999999999987</v>
      </c>
      <c r="AJ27" s="42">
        <v>9.7309999999999981</v>
      </c>
      <c r="AK27" s="42">
        <v>10.677499999999998</v>
      </c>
      <c r="AL27" s="42">
        <v>11.619499999999999</v>
      </c>
      <c r="AM27" s="42">
        <v>12.5565</v>
      </c>
      <c r="AN27" s="42">
        <v>13.488999999999999</v>
      </c>
      <c r="AO27" s="42">
        <v>14.417</v>
      </c>
      <c r="AP27" s="42">
        <v>15.34</v>
      </c>
      <c r="AQ27" s="42">
        <v>16.258500000000002</v>
      </c>
      <c r="AR27" s="42">
        <v>17.172499999999999</v>
      </c>
      <c r="AS27" s="42">
        <v>18.081500000000002</v>
      </c>
      <c r="AT27" s="42">
        <v>18.986499999999999</v>
      </c>
      <c r="AU27" s="42">
        <v>19.886500000000002</v>
      </c>
      <c r="AV27" s="42">
        <v>20.782000000000004</v>
      </c>
      <c r="AW27" s="42">
        <v>21.673000000000002</v>
      </c>
      <c r="AX27" s="42">
        <v>22.5595</v>
      </c>
      <c r="AY27" s="42">
        <v>23.441500000000001</v>
      </c>
      <c r="AZ27" s="42">
        <v>24.319000000000003</v>
      </c>
      <c r="BA27" s="42">
        <v>25.192</v>
      </c>
      <c r="BB27" s="42">
        <v>26.060500000000001</v>
      </c>
      <c r="BC27" s="42">
        <v>26.924500000000002</v>
      </c>
      <c r="BD27" s="42">
        <v>27.784000000000002</v>
      </c>
      <c r="BE27" s="42">
        <v>28.639500000000002</v>
      </c>
      <c r="BF27" s="42">
        <v>29.490500000000001</v>
      </c>
      <c r="BG27" s="42">
        <v>30.337000000000003</v>
      </c>
      <c r="BH27" s="42">
        <v>31.179500000000001</v>
      </c>
      <c r="BI27" s="42">
        <v>32.016999999999996</v>
      </c>
      <c r="BJ27" s="42">
        <v>32.850499999999997</v>
      </c>
      <c r="BK27" s="42">
        <v>33.68</v>
      </c>
      <c r="BL27" s="42">
        <v>34.504499999999993</v>
      </c>
      <c r="BM27" s="42">
        <v>35.325000000000003</v>
      </c>
      <c r="BN27" s="42">
        <v>36.141500000000001</v>
      </c>
      <c r="BO27" s="42">
        <v>36.953499999999998</v>
      </c>
      <c r="BP27" s="42">
        <v>37.761499999999998</v>
      </c>
      <c r="BQ27" s="42">
        <v>38.564999999999998</v>
      </c>
      <c r="BR27" s="42">
        <v>39.3645</v>
      </c>
      <c r="BS27" s="42">
        <v>40.159499999999994</v>
      </c>
      <c r="BT27" s="42">
        <v>40.950499999999998</v>
      </c>
      <c r="BU27" s="42">
        <v>41.736999999999995</v>
      </c>
      <c r="BV27" s="42">
        <v>42.519499999999994</v>
      </c>
      <c r="BW27" s="42">
        <v>43.297499999999999</v>
      </c>
      <c r="BX27" s="42">
        <v>44.070999999999998</v>
      </c>
      <c r="BY27" s="42">
        <v>44.840499999999992</v>
      </c>
      <c r="BZ27" s="42">
        <v>45.605499999999999</v>
      </c>
      <c r="CA27" s="42">
        <v>46.366</v>
      </c>
      <c r="CB27" s="42">
        <v>47.122</v>
      </c>
      <c r="CC27" s="42">
        <v>47.872999999999998</v>
      </c>
      <c r="CD27" s="42">
        <v>48.62</v>
      </c>
      <c r="CE27" s="42">
        <v>49.361999999999995</v>
      </c>
      <c r="CF27" s="42">
        <v>50.098999999999997</v>
      </c>
      <c r="CG27" s="42">
        <v>50.831499999999998</v>
      </c>
      <c r="CH27" s="42">
        <v>51.558</v>
      </c>
      <c r="CI27" s="42">
        <v>52.277999999999999</v>
      </c>
      <c r="CJ27" s="42">
        <v>52.991</v>
      </c>
      <c r="CK27" s="42">
        <v>53.694999999999993</v>
      </c>
      <c r="CL27" s="42">
        <v>54.39</v>
      </c>
      <c r="CM27" s="42">
        <v>55.074999999999996</v>
      </c>
      <c r="CN27" s="42" t="s">
        <v>410</v>
      </c>
      <c r="CO27" s="42" t="s">
        <v>410</v>
      </c>
      <c r="CP27" s="42" t="s">
        <v>410</v>
      </c>
      <c r="CQ27" s="42" t="s">
        <v>410</v>
      </c>
      <c r="CR27" s="42" t="s">
        <v>410</v>
      </c>
      <c r="CS27" s="42" t="s">
        <v>410</v>
      </c>
      <c r="CT27" s="42" t="s">
        <v>410</v>
      </c>
      <c r="CU27" s="42" t="s">
        <v>410</v>
      </c>
      <c r="CV27" s="42" t="s">
        <v>410</v>
      </c>
      <c r="CW27" s="42" t="s">
        <v>410</v>
      </c>
      <c r="CX27" s="42" t="s">
        <v>410</v>
      </c>
      <c r="CY27" s="42" t="s">
        <v>410</v>
      </c>
      <c r="CZ27" s="42" t="s">
        <v>410</v>
      </c>
      <c r="DA27" s="42" t="s">
        <v>410</v>
      </c>
    </row>
    <row r="28" spans="1:105" x14ac:dyDescent="0.25">
      <c r="A28" s="18">
        <v>26</v>
      </c>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v>0.995</v>
      </c>
      <c r="AC28" s="42">
        <v>1.9849999999999999</v>
      </c>
      <c r="AD28" s="42">
        <v>2.9699999999999998</v>
      </c>
      <c r="AE28" s="42">
        <v>3.9499999999999997</v>
      </c>
      <c r="AF28" s="42">
        <v>4.9255000000000004</v>
      </c>
      <c r="AG28" s="42">
        <v>5.8960000000000008</v>
      </c>
      <c r="AH28" s="42">
        <v>6.8620000000000001</v>
      </c>
      <c r="AI28" s="42">
        <v>7.8230000000000004</v>
      </c>
      <c r="AJ28" s="42">
        <v>8.7789999999999999</v>
      </c>
      <c r="AK28" s="42">
        <v>9.7304999999999993</v>
      </c>
      <c r="AL28" s="42">
        <v>10.677</v>
      </c>
      <c r="AM28" s="42">
        <v>11.619</v>
      </c>
      <c r="AN28" s="42">
        <v>12.556000000000001</v>
      </c>
      <c r="AO28" s="42">
        <v>13.488499999999998</v>
      </c>
      <c r="AP28" s="42">
        <v>14.416499999999999</v>
      </c>
      <c r="AQ28" s="42">
        <v>15.339499999999999</v>
      </c>
      <c r="AR28" s="42">
        <v>16.258000000000003</v>
      </c>
      <c r="AS28" s="42">
        <v>17.172000000000001</v>
      </c>
      <c r="AT28" s="42">
        <v>18.081000000000003</v>
      </c>
      <c r="AU28" s="42">
        <v>18.985500000000002</v>
      </c>
      <c r="AV28" s="42">
        <v>19.8855</v>
      </c>
      <c r="AW28" s="42">
        <v>20.780999999999999</v>
      </c>
      <c r="AX28" s="42">
        <v>21.672000000000004</v>
      </c>
      <c r="AY28" s="42">
        <v>22.558500000000002</v>
      </c>
      <c r="AZ28" s="42">
        <v>23.4405</v>
      </c>
      <c r="BA28" s="42">
        <v>24.318000000000001</v>
      </c>
      <c r="BB28" s="42">
        <v>25.191000000000003</v>
      </c>
      <c r="BC28" s="42">
        <v>26.0595</v>
      </c>
      <c r="BD28" s="42">
        <v>26.923500000000004</v>
      </c>
      <c r="BE28" s="42">
        <v>27.783000000000001</v>
      </c>
      <c r="BF28" s="42">
        <v>28.638500000000001</v>
      </c>
      <c r="BG28" s="42">
        <v>29.489000000000004</v>
      </c>
      <c r="BH28" s="42">
        <v>30.335500000000003</v>
      </c>
      <c r="BI28" s="42">
        <v>31.178000000000001</v>
      </c>
      <c r="BJ28" s="42">
        <v>32.015500000000003</v>
      </c>
      <c r="BK28" s="42">
        <v>32.848999999999997</v>
      </c>
      <c r="BL28" s="42">
        <v>33.677999999999997</v>
      </c>
      <c r="BM28" s="42">
        <v>34.502499999999998</v>
      </c>
      <c r="BN28" s="42">
        <v>35.322999999999993</v>
      </c>
      <c r="BO28" s="42">
        <v>36.138999999999996</v>
      </c>
      <c r="BP28" s="42">
        <v>36.950999999999993</v>
      </c>
      <c r="BQ28" s="42">
        <v>37.758499999999998</v>
      </c>
      <c r="BR28" s="42">
        <v>38.561999999999998</v>
      </c>
      <c r="BS28" s="42">
        <v>39.360999999999997</v>
      </c>
      <c r="BT28" s="42">
        <v>40.155999999999999</v>
      </c>
      <c r="BU28" s="42">
        <v>40.9465</v>
      </c>
      <c r="BV28" s="42">
        <v>41.732500000000002</v>
      </c>
      <c r="BW28" s="42">
        <v>42.514499999999998</v>
      </c>
      <c r="BX28" s="42">
        <v>43.292000000000002</v>
      </c>
      <c r="BY28" s="42">
        <v>44.064999999999998</v>
      </c>
      <c r="BZ28" s="42">
        <v>44.833500000000001</v>
      </c>
      <c r="CA28" s="42">
        <v>45.597499999999997</v>
      </c>
      <c r="CB28" s="42">
        <v>46.357500000000002</v>
      </c>
      <c r="CC28" s="42">
        <v>47.112499999999997</v>
      </c>
      <c r="CD28" s="42">
        <v>47.862499999999997</v>
      </c>
      <c r="CE28" s="42">
        <v>48.608499999999999</v>
      </c>
      <c r="CF28" s="42">
        <v>49.349499999999999</v>
      </c>
      <c r="CG28" s="42">
        <v>50.084999999999994</v>
      </c>
      <c r="CH28" s="42">
        <v>50.814999999999998</v>
      </c>
      <c r="CI28" s="42">
        <v>51.538499999999999</v>
      </c>
      <c r="CJ28" s="42">
        <v>52.2545</v>
      </c>
      <c r="CK28" s="42">
        <v>52.961999999999996</v>
      </c>
      <c r="CL28" s="42">
        <v>53.660499999999999</v>
      </c>
      <c r="CM28" s="42">
        <v>54.348500000000001</v>
      </c>
      <c r="CN28" s="42" t="s">
        <v>410</v>
      </c>
      <c r="CO28" s="42" t="s">
        <v>410</v>
      </c>
      <c r="CP28" s="42" t="s">
        <v>410</v>
      </c>
      <c r="CQ28" s="42" t="s">
        <v>410</v>
      </c>
      <c r="CR28" s="42" t="s">
        <v>410</v>
      </c>
      <c r="CS28" s="42" t="s">
        <v>410</v>
      </c>
      <c r="CT28" s="42" t="s">
        <v>410</v>
      </c>
      <c r="CU28" s="42" t="s">
        <v>410</v>
      </c>
      <c r="CV28" s="42" t="s">
        <v>410</v>
      </c>
      <c r="CW28" s="42" t="s">
        <v>410</v>
      </c>
      <c r="CX28" s="42" t="s">
        <v>410</v>
      </c>
      <c r="CY28" s="42" t="s">
        <v>410</v>
      </c>
      <c r="CZ28" s="42" t="s">
        <v>410</v>
      </c>
      <c r="DA28" s="42" t="s">
        <v>410</v>
      </c>
    </row>
    <row r="29" spans="1:105" x14ac:dyDescent="0.25">
      <c r="A29" s="18">
        <v>27</v>
      </c>
      <c r="B29" s="42"/>
      <c r="C29" s="42"/>
      <c r="D29" s="42"/>
      <c r="E29" s="42"/>
      <c r="F29" s="42"/>
      <c r="G29" s="42"/>
      <c r="H29" s="42"/>
      <c r="I29" s="42"/>
      <c r="J29" s="42"/>
      <c r="K29" s="42"/>
      <c r="L29" s="42"/>
      <c r="M29" s="42"/>
      <c r="N29" s="42"/>
      <c r="O29" s="42"/>
      <c r="P29" s="42"/>
      <c r="Q29" s="42"/>
      <c r="R29" s="42"/>
      <c r="S29" s="42"/>
      <c r="T29" s="42"/>
      <c r="U29" s="42"/>
      <c r="V29" s="42"/>
      <c r="W29" s="42"/>
      <c r="X29" s="42"/>
      <c r="Y29" s="42"/>
      <c r="Z29" s="42"/>
      <c r="AA29" s="42"/>
      <c r="AB29" s="42"/>
      <c r="AC29" s="42">
        <v>0.995</v>
      </c>
      <c r="AD29" s="42">
        <v>1.9849999999999999</v>
      </c>
      <c r="AE29" s="42">
        <v>2.9699999999999998</v>
      </c>
      <c r="AF29" s="42">
        <v>3.9499999999999997</v>
      </c>
      <c r="AG29" s="42">
        <v>4.9255000000000004</v>
      </c>
      <c r="AH29" s="42">
        <v>5.8960000000000008</v>
      </c>
      <c r="AI29" s="42">
        <v>6.8615000000000004</v>
      </c>
      <c r="AJ29" s="42">
        <v>7.8225000000000007</v>
      </c>
      <c r="AK29" s="42">
        <v>8.7784999999999993</v>
      </c>
      <c r="AL29" s="42">
        <v>9.7294999999999998</v>
      </c>
      <c r="AM29" s="42">
        <v>10.675999999999998</v>
      </c>
      <c r="AN29" s="42">
        <v>11.617999999999999</v>
      </c>
      <c r="AO29" s="42">
        <v>12.555</v>
      </c>
      <c r="AP29" s="42">
        <v>13.487500000000001</v>
      </c>
      <c r="AQ29" s="42">
        <v>14.4155</v>
      </c>
      <c r="AR29" s="42">
        <v>15.3385</v>
      </c>
      <c r="AS29" s="42">
        <v>16.257000000000001</v>
      </c>
      <c r="AT29" s="42">
        <v>17.170999999999999</v>
      </c>
      <c r="AU29" s="42">
        <v>18.080000000000002</v>
      </c>
      <c r="AV29" s="42">
        <v>18.984500000000001</v>
      </c>
      <c r="AW29" s="42">
        <v>19.884500000000003</v>
      </c>
      <c r="AX29" s="42">
        <v>20.78</v>
      </c>
      <c r="AY29" s="42">
        <v>21.670999999999999</v>
      </c>
      <c r="AZ29" s="42">
        <v>22.557500000000001</v>
      </c>
      <c r="BA29" s="42">
        <v>23.439</v>
      </c>
      <c r="BB29" s="42">
        <v>24.316500000000001</v>
      </c>
      <c r="BC29" s="42">
        <v>25.189</v>
      </c>
      <c r="BD29" s="42">
        <v>26.057500000000001</v>
      </c>
      <c r="BE29" s="42">
        <v>26.920999999999999</v>
      </c>
      <c r="BF29" s="42">
        <v>27.7805</v>
      </c>
      <c r="BG29" s="42">
        <v>28.6355</v>
      </c>
      <c r="BH29" s="42">
        <v>29.486000000000001</v>
      </c>
      <c r="BI29" s="42">
        <v>30.332500000000003</v>
      </c>
      <c r="BJ29" s="42">
        <v>31.173999999999999</v>
      </c>
      <c r="BK29" s="42">
        <v>32.011499999999998</v>
      </c>
      <c r="BL29" s="42">
        <v>32.844499999999996</v>
      </c>
      <c r="BM29" s="42">
        <v>33.673000000000002</v>
      </c>
      <c r="BN29" s="42">
        <v>34.497500000000002</v>
      </c>
      <c r="BO29" s="42">
        <v>35.317499999999995</v>
      </c>
      <c r="BP29" s="42">
        <v>36.133499999999998</v>
      </c>
      <c r="BQ29" s="42">
        <v>36.944999999999993</v>
      </c>
      <c r="BR29" s="42">
        <v>37.751999999999995</v>
      </c>
      <c r="BS29" s="42">
        <v>38.554999999999993</v>
      </c>
      <c r="BT29" s="42">
        <v>39.353999999999999</v>
      </c>
      <c r="BU29" s="42">
        <v>40.147999999999996</v>
      </c>
      <c r="BV29" s="42">
        <v>40.938000000000002</v>
      </c>
      <c r="BW29" s="42">
        <v>41.723500000000001</v>
      </c>
      <c r="BX29" s="42">
        <v>42.504499999999993</v>
      </c>
      <c r="BY29" s="42">
        <v>43.281499999999994</v>
      </c>
      <c r="BZ29" s="42">
        <v>44.0535</v>
      </c>
      <c r="CA29" s="42">
        <v>44.8215</v>
      </c>
      <c r="CB29" s="42">
        <v>45.584499999999991</v>
      </c>
      <c r="CC29" s="42">
        <v>46.343000000000004</v>
      </c>
      <c r="CD29" s="42">
        <v>47.096999999999994</v>
      </c>
      <c r="CE29" s="42">
        <v>47.845999999999997</v>
      </c>
      <c r="CF29" s="42">
        <v>48.590499999999999</v>
      </c>
      <c r="CG29" s="42">
        <v>49.329499999999996</v>
      </c>
      <c r="CH29" s="42">
        <v>50.0625</v>
      </c>
      <c r="CI29" s="42">
        <v>50.789000000000001</v>
      </c>
      <c r="CJ29" s="42">
        <v>51.507999999999996</v>
      </c>
      <c r="CK29" s="42">
        <v>52.218499999999999</v>
      </c>
      <c r="CL29" s="42">
        <v>52.92</v>
      </c>
      <c r="CM29" s="42">
        <v>53.610999999999997</v>
      </c>
      <c r="CN29" s="42" t="s">
        <v>410</v>
      </c>
      <c r="CO29" s="42" t="s">
        <v>410</v>
      </c>
      <c r="CP29" s="42" t="s">
        <v>410</v>
      </c>
      <c r="CQ29" s="42" t="s">
        <v>410</v>
      </c>
      <c r="CR29" s="42" t="s">
        <v>410</v>
      </c>
      <c r="CS29" s="42" t="s">
        <v>410</v>
      </c>
      <c r="CT29" s="42" t="s">
        <v>410</v>
      </c>
      <c r="CU29" s="42" t="s">
        <v>410</v>
      </c>
      <c r="CV29" s="42" t="s">
        <v>410</v>
      </c>
      <c r="CW29" s="42" t="s">
        <v>410</v>
      </c>
      <c r="CX29" s="42" t="s">
        <v>410</v>
      </c>
      <c r="CY29" s="42" t="s">
        <v>410</v>
      </c>
      <c r="CZ29" s="42" t="s">
        <v>410</v>
      </c>
      <c r="DA29" s="42" t="s">
        <v>410</v>
      </c>
    </row>
    <row r="30" spans="1:105" x14ac:dyDescent="0.25">
      <c r="A30" s="18">
        <v>28</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v>0.995</v>
      </c>
      <c r="AE30" s="42">
        <v>1.9849999999999999</v>
      </c>
      <c r="AF30" s="42">
        <v>2.9699999999999998</v>
      </c>
      <c r="AG30" s="42">
        <v>3.9499999999999997</v>
      </c>
      <c r="AH30" s="42">
        <v>4.9255000000000004</v>
      </c>
      <c r="AI30" s="42">
        <v>5.8960000000000008</v>
      </c>
      <c r="AJ30" s="42">
        <v>6.8615000000000004</v>
      </c>
      <c r="AK30" s="42">
        <v>7.8225000000000007</v>
      </c>
      <c r="AL30" s="42">
        <v>8.7784999999999993</v>
      </c>
      <c r="AM30" s="42">
        <v>9.7294999999999998</v>
      </c>
      <c r="AN30" s="42">
        <v>10.675999999999998</v>
      </c>
      <c r="AO30" s="42">
        <v>11.617999999999999</v>
      </c>
      <c r="AP30" s="42">
        <v>12.555</v>
      </c>
      <c r="AQ30" s="42">
        <v>13.486999999999998</v>
      </c>
      <c r="AR30" s="42">
        <v>14.4145</v>
      </c>
      <c r="AS30" s="42">
        <v>15.337499999999999</v>
      </c>
      <c r="AT30" s="42">
        <v>16.256</v>
      </c>
      <c r="AU30" s="42">
        <v>17.169499999999999</v>
      </c>
      <c r="AV30" s="42">
        <v>18.078500000000002</v>
      </c>
      <c r="AW30" s="42">
        <v>18.983000000000004</v>
      </c>
      <c r="AX30" s="42">
        <v>19.883000000000003</v>
      </c>
      <c r="AY30" s="42">
        <v>20.777999999999999</v>
      </c>
      <c r="AZ30" s="42">
        <v>21.668500000000002</v>
      </c>
      <c r="BA30" s="42">
        <v>22.554500000000001</v>
      </c>
      <c r="BB30" s="42">
        <v>23.436</v>
      </c>
      <c r="BC30" s="42">
        <v>24.313000000000002</v>
      </c>
      <c r="BD30" s="42">
        <v>25.185500000000001</v>
      </c>
      <c r="BE30" s="42">
        <v>26.054000000000002</v>
      </c>
      <c r="BF30" s="42">
        <v>26.9175</v>
      </c>
      <c r="BG30" s="42">
        <v>27.777000000000001</v>
      </c>
      <c r="BH30" s="42">
        <v>28.631500000000003</v>
      </c>
      <c r="BI30" s="42">
        <v>29.481999999999999</v>
      </c>
      <c r="BJ30" s="42">
        <v>30.327500000000001</v>
      </c>
      <c r="BK30" s="42">
        <v>31.169</v>
      </c>
      <c r="BL30" s="42">
        <v>32.006500000000003</v>
      </c>
      <c r="BM30" s="42">
        <v>32.839500000000001</v>
      </c>
      <c r="BN30" s="42">
        <v>33.667999999999992</v>
      </c>
      <c r="BO30" s="42">
        <v>34.491999999999997</v>
      </c>
      <c r="BP30" s="42">
        <v>35.311999999999998</v>
      </c>
      <c r="BQ30" s="42">
        <v>36.127499999999998</v>
      </c>
      <c r="BR30" s="42">
        <v>36.938499999999998</v>
      </c>
      <c r="BS30" s="42">
        <v>37.745499999999993</v>
      </c>
      <c r="BT30" s="42">
        <v>38.548000000000002</v>
      </c>
      <c r="BU30" s="42">
        <v>39.346000000000004</v>
      </c>
      <c r="BV30" s="42">
        <v>40.14</v>
      </c>
      <c r="BW30" s="42">
        <v>40.929499999999997</v>
      </c>
      <c r="BX30" s="42">
        <v>41.714500000000001</v>
      </c>
      <c r="BY30" s="42">
        <v>42.494999999999997</v>
      </c>
      <c r="BZ30" s="42">
        <v>43.271000000000001</v>
      </c>
      <c r="CA30" s="42">
        <v>44.042499999999997</v>
      </c>
      <c r="CB30" s="42">
        <v>44.8095</v>
      </c>
      <c r="CC30" s="42">
        <v>45.5715</v>
      </c>
      <c r="CD30" s="42">
        <v>46.328499999999998</v>
      </c>
      <c r="CE30" s="42">
        <v>47.080999999999996</v>
      </c>
      <c r="CF30" s="42">
        <v>47.828499999999998</v>
      </c>
      <c r="CG30" s="42">
        <v>48.570999999999998</v>
      </c>
      <c r="CH30" s="42">
        <v>49.307999999999993</v>
      </c>
      <c r="CI30" s="42">
        <v>50.037999999999997</v>
      </c>
      <c r="CJ30" s="42">
        <v>50.760499999999993</v>
      </c>
      <c r="CK30" s="42">
        <v>51.473999999999997</v>
      </c>
      <c r="CL30" s="42">
        <v>52.1785</v>
      </c>
      <c r="CM30" s="42">
        <v>52.872500000000002</v>
      </c>
      <c r="CN30" s="42" t="s">
        <v>410</v>
      </c>
      <c r="CO30" s="42" t="s">
        <v>410</v>
      </c>
      <c r="CP30" s="42" t="s">
        <v>410</v>
      </c>
      <c r="CQ30" s="42" t="s">
        <v>410</v>
      </c>
      <c r="CR30" s="42" t="s">
        <v>410</v>
      </c>
      <c r="CS30" s="42" t="s">
        <v>410</v>
      </c>
      <c r="CT30" s="42" t="s">
        <v>410</v>
      </c>
      <c r="CU30" s="42" t="s">
        <v>410</v>
      </c>
      <c r="CV30" s="42" t="s">
        <v>410</v>
      </c>
      <c r="CW30" s="42" t="s">
        <v>410</v>
      </c>
      <c r="CX30" s="42" t="s">
        <v>410</v>
      </c>
      <c r="CY30" s="42" t="s">
        <v>410</v>
      </c>
      <c r="CZ30" s="42" t="s">
        <v>410</v>
      </c>
      <c r="DA30" s="42" t="s">
        <v>410</v>
      </c>
    </row>
    <row r="31" spans="1:105" x14ac:dyDescent="0.25">
      <c r="A31" s="18">
        <v>29</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v>0.995</v>
      </c>
      <c r="AF31" s="42">
        <v>1.9849999999999999</v>
      </c>
      <c r="AG31" s="42">
        <v>2.9699999999999998</v>
      </c>
      <c r="AH31" s="42">
        <v>3.9499999999999997</v>
      </c>
      <c r="AI31" s="42">
        <v>4.9255000000000004</v>
      </c>
      <c r="AJ31" s="42">
        <v>5.8960000000000008</v>
      </c>
      <c r="AK31" s="42">
        <v>6.8615000000000004</v>
      </c>
      <c r="AL31" s="42">
        <v>7.8225000000000007</v>
      </c>
      <c r="AM31" s="42">
        <v>8.7784999999999993</v>
      </c>
      <c r="AN31" s="42">
        <v>9.7294999999999998</v>
      </c>
      <c r="AO31" s="42">
        <v>10.675999999999998</v>
      </c>
      <c r="AP31" s="42">
        <v>11.6175</v>
      </c>
      <c r="AQ31" s="42">
        <v>12.554499999999999</v>
      </c>
      <c r="AR31" s="42">
        <v>13.486499999999999</v>
      </c>
      <c r="AS31" s="42">
        <v>14.414</v>
      </c>
      <c r="AT31" s="42">
        <v>15.337</v>
      </c>
      <c r="AU31" s="42">
        <v>16.255000000000003</v>
      </c>
      <c r="AV31" s="42">
        <v>17.168500000000002</v>
      </c>
      <c r="AW31" s="42">
        <v>18.077500000000001</v>
      </c>
      <c r="AX31" s="42">
        <v>18.981999999999999</v>
      </c>
      <c r="AY31" s="42">
        <v>19.881500000000003</v>
      </c>
      <c r="AZ31" s="42">
        <v>20.776500000000002</v>
      </c>
      <c r="BA31" s="42">
        <v>21.667000000000002</v>
      </c>
      <c r="BB31" s="42">
        <v>22.553000000000001</v>
      </c>
      <c r="BC31" s="42">
        <v>23.4345</v>
      </c>
      <c r="BD31" s="42">
        <v>24.311500000000002</v>
      </c>
      <c r="BE31" s="42">
        <v>25.184000000000001</v>
      </c>
      <c r="BF31" s="42">
        <v>26.052</v>
      </c>
      <c r="BG31" s="42">
        <v>26.915500000000002</v>
      </c>
      <c r="BH31" s="42">
        <v>27.774999999999999</v>
      </c>
      <c r="BI31" s="42">
        <v>28.6295</v>
      </c>
      <c r="BJ31" s="42">
        <v>29.48</v>
      </c>
      <c r="BK31" s="42">
        <v>30.325499999999998</v>
      </c>
      <c r="BL31" s="42">
        <v>31.167000000000002</v>
      </c>
      <c r="BM31" s="42">
        <v>32.003999999999998</v>
      </c>
      <c r="BN31" s="42">
        <v>32.836500000000001</v>
      </c>
      <c r="BO31" s="42">
        <v>33.664499999999997</v>
      </c>
      <c r="BP31" s="42">
        <v>34.488500000000002</v>
      </c>
      <c r="BQ31" s="42">
        <v>35.307999999999993</v>
      </c>
      <c r="BR31" s="42">
        <v>36.122999999999998</v>
      </c>
      <c r="BS31" s="42">
        <v>36.933999999999997</v>
      </c>
      <c r="BT31" s="42">
        <v>37.740499999999997</v>
      </c>
      <c r="BU31" s="42">
        <v>38.542499999999997</v>
      </c>
      <c r="BV31" s="42">
        <v>39.340499999999999</v>
      </c>
      <c r="BW31" s="42">
        <v>40.133499999999998</v>
      </c>
      <c r="BX31" s="42">
        <v>40.922499999999999</v>
      </c>
      <c r="BY31" s="42">
        <v>41.706499999999998</v>
      </c>
      <c r="BZ31" s="42">
        <v>42.486499999999992</v>
      </c>
      <c r="CA31" s="42">
        <v>43.261499999999998</v>
      </c>
      <c r="CB31" s="42">
        <v>44.031999999999996</v>
      </c>
      <c r="CC31" s="42">
        <v>44.798000000000002</v>
      </c>
      <c r="CD31" s="42">
        <v>45.558999999999997</v>
      </c>
      <c r="CE31" s="42">
        <v>46.314999999999998</v>
      </c>
      <c r="CF31" s="42">
        <v>47.066499999999998</v>
      </c>
      <c r="CG31" s="42">
        <v>47.8125</v>
      </c>
      <c r="CH31" s="42">
        <v>48.552499999999995</v>
      </c>
      <c r="CI31" s="42">
        <v>49.286000000000001</v>
      </c>
      <c r="CJ31" s="42">
        <v>50.011499999999998</v>
      </c>
      <c r="CK31" s="42">
        <v>50.727999999999994</v>
      </c>
      <c r="CL31" s="42">
        <v>51.435499999999998</v>
      </c>
      <c r="CM31" s="42">
        <v>52.132499999999993</v>
      </c>
      <c r="CN31" s="42" t="s">
        <v>410</v>
      </c>
      <c r="CO31" s="42" t="s">
        <v>410</v>
      </c>
      <c r="CP31" s="42" t="s">
        <v>410</v>
      </c>
      <c r="CQ31" s="42" t="s">
        <v>410</v>
      </c>
      <c r="CR31" s="42" t="s">
        <v>410</v>
      </c>
      <c r="CS31" s="42" t="s">
        <v>410</v>
      </c>
      <c r="CT31" s="42" t="s">
        <v>410</v>
      </c>
      <c r="CU31" s="42" t="s">
        <v>410</v>
      </c>
      <c r="CV31" s="42" t="s">
        <v>410</v>
      </c>
      <c r="CW31" s="42" t="s">
        <v>410</v>
      </c>
      <c r="CX31" s="42" t="s">
        <v>410</v>
      </c>
      <c r="CY31" s="42" t="s">
        <v>410</v>
      </c>
      <c r="CZ31" s="42" t="s">
        <v>410</v>
      </c>
      <c r="DA31" s="42" t="s">
        <v>410</v>
      </c>
    </row>
    <row r="32" spans="1:105" x14ac:dyDescent="0.25">
      <c r="A32" s="18">
        <v>30</v>
      </c>
      <c r="B32" s="42"/>
      <c r="C32" s="42"/>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v>0.995</v>
      </c>
      <c r="AG32" s="42">
        <v>1.9849999999999999</v>
      </c>
      <c r="AH32" s="42">
        <v>2.9699999999999998</v>
      </c>
      <c r="AI32" s="42">
        <v>3.9499999999999997</v>
      </c>
      <c r="AJ32" s="42">
        <v>4.9255000000000004</v>
      </c>
      <c r="AK32" s="42">
        <v>5.8960000000000008</v>
      </c>
      <c r="AL32" s="42">
        <v>6.8615000000000004</v>
      </c>
      <c r="AM32" s="42">
        <v>7.8225000000000007</v>
      </c>
      <c r="AN32" s="42">
        <v>8.7784999999999993</v>
      </c>
      <c r="AO32" s="42">
        <v>9.7294999999999998</v>
      </c>
      <c r="AP32" s="42">
        <v>10.675999999999998</v>
      </c>
      <c r="AQ32" s="42">
        <v>11.6175</v>
      </c>
      <c r="AR32" s="42">
        <v>12.554499999999999</v>
      </c>
      <c r="AS32" s="42">
        <v>13.486499999999999</v>
      </c>
      <c r="AT32" s="42">
        <v>14.414</v>
      </c>
      <c r="AU32" s="42">
        <v>15.337</v>
      </c>
      <c r="AV32" s="42">
        <v>16.255000000000003</v>
      </c>
      <c r="AW32" s="42">
        <v>17.168500000000002</v>
      </c>
      <c r="AX32" s="42">
        <v>18.077500000000001</v>
      </c>
      <c r="AY32" s="42">
        <v>18.981500000000004</v>
      </c>
      <c r="AZ32" s="42">
        <v>19.881</v>
      </c>
      <c r="BA32" s="42">
        <v>20.776000000000003</v>
      </c>
      <c r="BB32" s="42">
        <v>21.666500000000003</v>
      </c>
      <c r="BC32" s="42">
        <v>22.552</v>
      </c>
      <c r="BD32" s="42">
        <v>23.433500000000002</v>
      </c>
      <c r="BE32" s="42">
        <v>24.310000000000002</v>
      </c>
      <c r="BF32" s="42">
        <v>25.182500000000001</v>
      </c>
      <c r="BG32" s="42">
        <v>26.050000000000004</v>
      </c>
      <c r="BH32" s="42">
        <v>26.913500000000003</v>
      </c>
      <c r="BI32" s="42">
        <v>27.772000000000002</v>
      </c>
      <c r="BJ32" s="42">
        <v>28.6265</v>
      </c>
      <c r="BK32" s="42">
        <v>29.476500000000001</v>
      </c>
      <c r="BL32" s="42">
        <v>30.322000000000003</v>
      </c>
      <c r="BM32" s="42">
        <v>31.163</v>
      </c>
      <c r="BN32" s="42">
        <v>31.999499999999998</v>
      </c>
      <c r="BO32" s="42">
        <v>32.831499999999998</v>
      </c>
      <c r="BP32" s="42">
        <v>33.659499999999994</v>
      </c>
      <c r="BQ32" s="42">
        <v>34.483000000000004</v>
      </c>
      <c r="BR32" s="42">
        <v>35.302</v>
      </c>
      <c r="BS32" s="42">
        <v>36.116999999999997</v>
      </c>
      <c r="BT32" s="42">
        <v>36.926999999999992</v>
      </c>
      <c r="BU32" s="42">
        <v>37.732999999999997</v>
      </c>
      <c r="BV32" s="42">
        <v>38.534999999999997</v>
      </c>
      <c r="BW32" s="42">
        <v>39.331999999999994</v>
      </c>
      <c r="BX32" s="42">
        <v>40.125</v>
      </c>
      <c r="BY32" s="42">
        <v>40.912999999999997</v>
      </c>
      <c r="BZ32" s="42">
        <v>41.697000000000003</v>
      </c>
      <c r="CA32" s="42">
        <v>42.475999999999999</v>
      </c>
      <c r="CB32" s="42">
        <v>43.25</v>
      </c>
      <c r="CC32" s="42">
        <v>44.019499999999994</v>
      </c>
      <c r="CD32" s="42">
        <v>44.783999999999999</v>
      </c>
      <c r="CE32" s="42">
        <v>45.543499999999995</v>
      </c>
      <c r="CF32" s="42">
        <v>46.298000000000002</v>
      </c>
      <c r="CG32" s="42">
        <v>47.047499999999999</v>
      </c>
      <c r="CH32" s="42">
        <v>47.790999999999997</v>
      </c>
      <c r="CI32" s="42">
        <v>48.527499999999996</v>
      </c>
      <c r="CJ32" s="42">
        <v>49.256</v>
      </c>
      <c r="CK32" s="42">
        <v>49.975999999999999</v>
      </c>
      <c r="CL32" s="42">
        <v>50.686499999999995</v>
      </c>
      <c r="CM32" s="42">
        <v>51.386499999999998</v>
      </c>
      <c r="CN32" s="42" t="s">
        <v>410</v>
      </c>
      <c r="CO32" s="42" t="s">
        <v>410</v>
      </c>
      <c r="CP32" s="42" t="s">
        <v>410</v>
      </c>
      <c r="CQ32" s="42" t="s">
        <v>410</v>
      </c>
      <c r="CR32" s="42" t="s">
        <v>410</v>
      </c>
      <c r="CS32" s="42" t="s">
        <v>410</v>
      </c>
      <c r="CT32" s="42" t="s">
        <v>410</v>
      </c>
      <c r="CU32" s="42" t="s">
        <v>410</v>
      </c>
      <c r="CV32" s="42" t="s">
        <v>410</v>
      </c>
      <c r="CW32" s="42" t="s">
        <v>410</v>
      </c>
      <c r="CX32" s="42" t="s">
        <v>410</v>
      </c>
      <c r="CY32" s="42" t="s">
        <v>410</v>
      </c>
      <c r="CZ32" s="42" t="s">
        <v>410</v>
      </c>
      <c r="DA32" s="42" t="s">
        <v>410</v>
      </c>
    </row>
    <row r="33" spans="1:105" x14ac:dyDescent="0.25">
      <c r="A33" s="18">
        <v>31</v>
      </c>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v>0.995</v>
      </c>
      <c r="AH33" s="42">
        <v>1.9849999999999999</v>
      </c>
      <c r="AI33" s="42">
        <v>2.9699999999999998</v>
      </c>
      <c r="AJ33" s="42">
        <v>3.9499999999999997</v>
      </c>
      <c r="AK33" s="42">
        <v>4.9250000000000007</v>
      </c>
      <c r="AL33" s="42">
        <v>5.8955000000000002</v>
      </c>
      <c r="AM33" s="42">
        <v>6.8610000000000007</v>
      </c>
      <c r="AN33" s="42">
        <v>7.8215000000000003</v>
      </c>
      <c r="AO33" s="42">
        <v>8.7774999999999999</v>
      </c>
      <c r="AP33" s="42">
        <v>9.7285000000000004</v>
      </c>
      <c r="AQ33" s="42">
        <v>10.675000000000001</v>
      </c>
      <c r="AR33" s="42">
        <v>11.616499999999998</v>
      </c>
      <c r="AS33" s="42">
        <v>12.5535</v>
      </c>
      <c r="AT33" s="42">
        <v>13.485499999999998</v>
      </c>
      <c r="AU33" s="42">
        <v>14.413</v>
      </c>
      <c r="AV33" s="42">
        <v>15.3355</v>
      </c>
      <c r="AW33" s="42">
        <v>16.253500000000003</v>
      </c>
      <c r="AX33" s="42">
        <v>17.167000000000002</v>
      </c>
      <c r="AY33" s="42">
        <v>18.075500000000002</v>
      </c>
      <c r="AZ33" s="42">
        <v>18.979500000000002</v>
      </c>
      <c r="BA33" s="42">
        <v>19.879000000000001</v>
      </c>
      <c r="BB33" s="42">
        <v>20.773499999999999</v>
      </c>
      <c r="BC33" s="42">
        <v>21.664000000000001</v>
      </c>
      <c r="BD33" s="42">
        <v>22.549500000000002</v>
      </c>
      <c r="BE33" s="42">
        <v>23.431000000000001</v>
      </c>
      <c r="BF33" s="42">
        <v>24.307500000000001</v>
      </c>
      <c r="BG33" s="42">
        <v>25.18</v>
      </c>
      <c r="BH33" s="42">
        <v>26.047499999999999</v>
      </c>
      <c r="BI33" s="42">
        <v>26.910499999999999</v>
      </c>
      <c r="BJ33" s="42">
        <v>27.768999999999998</v>
      </c>
      <c r="BK33" s="42">
        <v>28.623000000000001</v>
      </c>
      <c r="BL33" s="42">
        <v>29.472500000000004</v>
      </c>
      <c r="BM33" s="42">
        <v>30.317500000000003</v>
      </c>
      <c r="BN33" s="42">
        <v>31.1585</v>
      </c>
      <c r="BO33" s="42">
        <v>31.995000000000001</v>
      </c>
      <c r="BP33" s="42">
        <v>32.826999999999998</v>
      </c>
      <c r="BQ33" s="42">
        <v>33.655000000000001</v>
      </c>
      <c r="BR33" s="42">
        <v>34.477999999999994</v>
      </c>
      <c r="BS33" s="42">
        <v>35.296999999999997</v>
      </c>
      <c r="BT33" s="42">
        <v>36.110999999999997</v>
      </c>
      <c r="BU33" s="42">
        <v>36.920999999999992</v>
      </c>
      <c r="BV33" s="42">
        <v>37.726999999999997</v>
      </c>
      <c r="BW33" s="42">
        <v>38.527999999999999</v>
      </c>
      <c r="BX33" s="42">
        <v>39.3245</v>
      </c>
      <c r="BY33" s="42">
        <v>40.116500000000002</v>
      </c>
      <c r="BZ33" s="42">
        <v>40.903499999999994</v>
      </c>
      <c r="CA33" s="42">
        <v>41.686</v>
      </c>
      <c r="CB33" s="42">
        <v>42.463999999999999</v>
      </c>
      <c r="CC33" s="42">
        <v>43.236999999999995</v>
      </c>
      <c r="CD33" s="42">
        <v>44.004999999999995</v>
      </c>
      <c r="CE33" s="42">
        <v>44.768499999999996</v>
      </c>
      <c r="CF33" s="42">
        <v>45.527000000000001</v>
      </c>
      <c r="CG33" s="42">
        <v>46.28</v>
      </c>
      <c r="CH33" s="42">
        <v>47.027000000000001</v>
      </c>
      <c r="CI33" s="42">
        <v>47.766999999999996</v>
      </c>
      <c r="CJ33" s="42">
        <v>48.499499999999998</v>
      </c>
      <c r="CK33" s="42">
        <v>49.222499999999997</v>
      </c>
      <c r="CL33" s="42">
        <v>49.936499999999995</v>
      </c>
      <c r="CM33" s="42">
        <v>50.639499999999998</v>
      </c>
      <c r="CN33" s="42" t="s">
        <v>410</v>
      </c>
      <c r="CO33" s="42" t="s">
        <v>410</v>
      </c>
      <c r="CP33" s="42" t="s">
        <v>410</v>
      </c>
      <c r="CQ33" s="42" t="s">
        <v>410</v>
      </c>
      <c r="CR33" s="42" t="s">
        <v>410</v>
      </c>
      <c r="CS33" s="42" t="s">
        <v>410</v>
      </c>
      <c r="CT33" s="42" t="s">
        <v>410</v>
      </c>
      <c r="CU33" s="42" t="s">
        <v>410</v>
      </c>
      <c r="CV33" s="42" t="s">
        <v>410</v>
      </c>
      <c r="CW33" s="42" t="s">
        <v>410</v>
      </c>
      <c r="CX33" s="42" t="s">
        <v>410</v>
      </c>
      <c r="CY33" s="42" t="s">
        <v>410</v>
      </c>
      <c r="CZ33" s="42" t="s">
        <v>410</v>
      </c>
      <c r="DA33" s="42" t="s">
        <v>410</v>
      </c>
    </row>
    <row r="34" spans="1:105" x14ac:dyDescent="0.25">
      <c r="A34" s="18">
        <v>32</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v>0.995</v>
      </c>
      <c r="AI34" s="42">
        <v>1.9849999999999999</v>
      </c>
      <c r="AJ34" s="42">
        <v>2.9699999999999998</v>
      </c>
      <c r="AK34" s="42">
        <v>3.9499999999999997</v>
      </c>
      <c r="AL34" s="42">
        <v>4.9250000000000007</v>
      </c>
      <c r="AM34" s="42">
        <v>5.8955000000000002</v>
      </c>
      <c r="AN34" s="42">
        <v>6.8610000000000007</v>
      </c>
      <c r="AO34" s="42">
        <v>7.8215000000000003</v>
      </c>
      <c r="AP34" s="42">
        <v>8.7774999999999999</v>
      </c>
      <c r="AQ34" s="42">
        <v>9.7285000000000004</v>
      </c>
      <c r="AR34" s="42">
        <v>10.6745</v>
      </c>
      <c r="AS34" s="42">
        <v>11.616</v>
      </c>
      <c r="AT34" s="42">
        <v>12.552499999999998</v>
      </c>
      <c r="AU34" s="42">
        <v>13.484500000000001</v>
      </c>
      <c r="AV34" s="42">
        <v>14.411999999999999</v>
      </c>
      <c r="AW34" s="42">
        <v>15.334499999999998</v>
      </c>
      <c r="AX34" s="42">
        <v>16.252500000000001</v>
      </c>
      <c r="AY34" s="42">
        <v>17.165500000000002</v>
      </c>
      <c r="AZ34" s="42">
        <v>18.074000000000002</v>
      </c>
      <c r="BA34" s="42">
        <v>18.977500000000003</v>
      </c>
      <c r="BB34" s="42">
        <v>19.877000000000002</v>
      </c>
      <c r="BC34" s="42">
        <v>20.771500000000003</v>
      </c>
      <c r="BD34" s="42">
        <v>21.661500000000004</v>
      </c>
      <c r="BE34" s="42">
        <v>22.547000000000001</v>
      </c>
      <c r="BF34" s="42">
        <v>23.427500000000002</v>
      </c>
      <c r="BG34" s="42">
        <v>24.304000000000002</v>
      </c>
      <c r="BH34" s="42">
        <v>25.1755</v>
      </c>
      <c r="BI34" s="42">
        <v>26.042999999999999</v>
      </c>
      <c r="BJ34" s="42">
        <v>26.905500000000004</v>
      </c>
      <c r="BK34" s="42">
        <v>27.764000000000003</v>
      </c>
      <c r="BL34" s="42">
        <v>28.618000000000002</v>
      </c>
      <c r="BM34" s="42">
        <v>29.467500000000001</v>
      </c>
      <c r="BN34" s="42">
        <v>30.3125</v>
      </c>
      <c r="BO34" s="42">
        <v>31.153000000000002</v>
      </c>
      <c r="BP34" s="42">
        <v>31.988999999999997</v>
      </c>
      <c r="BQ34" s="42">
        <v>32.820999999999998</v>
      </c>
      <c r="BR34" s="42">
        <v>33.647999999999996</v>
      </c>
      <c r="BS34" s="42">
        <v>34.470999999999997</v>
      </c>
      <c r="BT34" s="42">
        <v>35.289000000000001</v>
      </c>
      <c r="BU34" s="42">
        <v>36.102999999999994</v>
      </c>
      <c r="BV34" s="42">
        <v>36.912499999999994</v>
      </c>
      <c r="BW34" s="42">
        <v>37.717500000000001</v>
      </c>
      <c r="BX34" s="42">
        <v>38.517499999999998</v>
      </c>
      <c r="BY34" s="42">
        <v>39.313499999999998</v>
      </c>
      <c r="BZ34" s="42">
        <v>40.104500000000002</v>
      </c>
      <c r="CA34" s="42">
        <v>40.890999999999998</v>
      </c>
      <c r="CB34" s="42">
        <v>41.672499999999999</v>
      </c>
      <c r="CC34" s="42">
        <v>42.448999999999998</v>
      </c>
      <c r="CD34" s="42">
        <v>43.220500000000001</v>
      </c>
      <c r="CE34" s="42">
        <v>43.987499999999997</v>
      </c>
      <c r="CF34" s="42">
        <v>44.748999999999995</v>
      </c>
      <c r="CG34" s="42">
        <v>45.504999999999995</v>
      </c>
      <c r="CH34" s="42">
        <v>46.255499999999998</v>
      </c>
      <c r="CI34" s="42">
        <v>46.998499999999993</v>
      </c>
      <c r="CJ34" s="42">
        <v>47.733999999999995</v>
      </c>
      <c r="CK34" s="42">
        <v>48.459999999999994</v>
      </c>
      <c r="CL34" s="42">
        <v>49.176999999999992</v>
      </c>
      <c r="CM34" s="42">
        <v>49.882999999999996</v>
      </c>
      <c r="CN34" s="42" t="s">
        <v>410</v>
      </c>
      <c r="CO34" s="42" t="s">
        <v>410</v>
      </c>
      <c r="CP34" s="42" t="s">
        <v>410</v>
      </c>
      <c r="CQ34" s="42" t="s">
        <v>410</v>
      </c>
      <c r="CR34" s="42" t="s">
        <v>410</v>
      </c>
      <c r="CS34" s="42" t="s">
        <v>410</v>
      </c>
      <c r="CT34" s="42" t="s">
        <v>410</v>
      </c>
      <c r="CU34" s="42" t="s">
        <v>410</v>
      </c>
      <c r="CV34" s="42" t="s">
        <v>410</v>
      </c>
      <c r="CW34" s="42" t="s">
        <v>410</v>
      </c>
      <c r="CX34" s="42" t="s">
        <v>410</v>
      </c>
      <c r="CY34" s="42" t="s">
        <v>410</v>
      </c>
      <c r="CZ34" s="42" t="s">
        <v>410</v>
      </c>
      <c r="DA34" s="42" t="s">
        <v>410</v>
      </c>
    </row>
    <row r="35" spans="1:105" x14ac:dyDescent="0.25">
      <c r="A35" s="18">
        <v>33</v>
      </c>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v>0.995</v>
      </c>
      <c r="AJ35" s="42">
        <v>1.9849999999999999</v>
      </c>
      <c r="AK35" s="42">
        <v>2.9699999999999998</v>
      </c>
      <c r="AL35" s="42">
        <v>3.9499999999999997</v>
      </c>
      <c r="AM35" s="42">
        <v>4.9250000000000007</v>
      </c>
      <c r="AN35" s="42">
        <v>5.8955000000000002</v>
      </c>
      <c r="AO35" s="42">
        <v>6.8610000000000007</v>
      </c>
      <c r="AP35" s="42">
        <v>7.8215000000000003</v>
      </c>
      <c r="AQ35" s="42">
        <v>8.7774999999999999</v>
      </c>
      <c r="AR35" s="42">
        <v>9.7285000000000004</v>
      </c>
      <c r="AS35" s="42">
        <v>10.6745</v>
      </c>
      <c r="AT35" s="42">
        <v>11.616</v>
      </c>
      <c r="AU35" s="42">
        <v>12.552499999999998</v>
      </c>
      <c r="AV35" s="42">
        <v>13.484500000000001</v>
      </c>
      <c r="AW35" s="42">
        <v>14.4115</v>
      </c>
      <c r="AX35" s="42">
        <v>15.334</v>
      </c>
      <c r="AY35" s="42">
        <v>16.2515</v>
      </c>
      <c r="AZ35" s="42">
        <v>17.164500000000004</v>
      </c>
      <c r="BA35" s="42">
        <v>18.073</v>
      </c>
      <c r="BB35" s="42">
        <v>18.976500000000001</v>
      </c>
      <c r="BC35" s="42">
        <v>19.875500000000002</v>
      </c>
      <c r="BD35" s="42">
        <v>20.770000000000003</v>
      </c>
      <c r="BE35" s="42">
        <v>21.659500000000001</v>
      </c>
      <c r="BF35" s="42">
        <v>22.545000000000002</v>
      </c>
      <c r="BG35" s="42">
        <v>23.4255</v>
      </c>
      <c r="BH35" s="42">
        <v>24.302</v>
      </c>
      <c r="BI35" s="42">
        <v>25.173500000000001</v>
      </c>
      <c r="BJ35" s="42">
        <v>26.040500000000002</v>
      </c>
      <c r="BK35" s="42">
        <v>26.903000000000002</v>
      </c>
      <c r="BL35" s="42">
        <v>27.761000000000003</v>
      </c>
      <c r="BM35" s="42">
        <v>28.6145</v>
      </c>
      <c r="BN35" s="42">
        <v>29.463500000000003</v>
      </c>
      <c r="BO35" s="42">
        <v>30.308500000000002</v>
      </c>
      <c r="BP35" s="42">
        <v>31.148500000000002</v>
      </c>
      <c r="BQ35" s="42">
        <v>31.984500000000004</v>
      </c>
      <c r="BR35" s="42">
        <v>32.8155</v>
      </c>
      <c r="BS35" s="42">
        <v>33.642499999999998</v>
      </c>
      <c r="BT35" s="42">
        <v>34.464500000000001</v>
      </c>
      <c r="BU35" s="42">
        <v>35.282499999999999</v>
      </c>
      <c r="BV35" s="42">
        <v>36.095500000000001</v>
      </c>
      <c r="BW35" s="42">
        <v>36.904499999999999</v>
      </c>
      <c r="BX35" s="42">
        <v>37.708500000000001</v>
      </c>
      <c r="BY35" s="42">
        <v>38.507999999999996</v>
      </c>
      <c r="BZ35" s="42">
        <v>39.302999999999997</v>
      </c>
      <c r="CA35" s="42">
        <v>40.093499999999999</v>
      </c>
      <c r="CB35" s="42">
        <v>40.878999999999998</v>
      </c>
      <c r="CC35" s="42">
        <v>41.659499999999994</v>
      </c>
      <c r="CD35" s="42">
        <v>42.435000000000002</v>
      </c>
      <c r="CE35" s="42">
        <v>43.205500000000001</v>
      </c>
      <c r="CF35" s="42">
        <v>43.970999999999997</v>
      </c>
      <c r="CG35" s="42">
        <v>44.730999999999995</v>
      </c>
      <c r="CH35" s="42">
        <v>45.484499999999997</v>
      </c>
      <c r="CI35" s="42">
        <v>46.231499999999997</v>
      </c>
      <c r="CJ35" s="42">
        <v>46.970500000000001</v>
      </c>
      <c r="CK35" s="42">
        <v>47.700499999999998</v>
      </c>
      <c r="CL35" s="42">
        <v>48.420499999999997</v>
      </c>
      <c r="CM35" s="42">
        <v>49.128999999999998</v>
      </c>
      <c r="CN35" s="42" t="s">
        <v>410</v>
      </c>
      <c r="CO35" s="42" t="s">
        <v>410</v>
      </c>
      <c r="CP35" s="42" t="s">
        <v>410</v>
      </c>
      <c r="CQ35" s="42" t="s">
        <v>410</v>
      </c>
      <c r="CR35" s="42" t="s">
        <v>410</v>
      </c>
      <c r="CS35" s="42" t="s">
        <v>410</v>
      </c>
      <c r="CT35" s="42" t="s">
        <v>410</v>
      </c>
      <c r="CU35" s="42" t="s">
        <v>410</v>
      </c>
      <c r="CV35" s="42" t="s">
        <v>410</v>
      </c>
      <c r="CW35" s="42" t="s">
        <v>410</v>
      </c>
      <c r="CX35" s="42" t="s">
        <v>410</v>
      </c>
      <c r="CY35" s="42" t="s">
        <v>410</v>
      </c>
      <c r="CZ35" s="42" t="s">
        <v>410</v>
      </c>
      <c r="DA35" s="42" t="s">
        <v>410</v>
      </c>
    </row>
    <row r="36" spans="1:105" x14ac:dyDescent="0.25">
      <c r="A36" s="18">
        <v>34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v>0.995</v>
      </c>
      <c r="AK36" s="42">
        <v>1.9849999999999999</v>
      </c>
      <c r="AL36" s="42">
        <v>2.9699999999999998</v>
      </c>
      <c r="AM36" s="42">
        <v>3.9499999999999997</v>
      </c>
      <c r="AN36" s="42">
        <v>4.9250000000000007</v>
      </c>
      <c r="AO36" s="42">
        <v>5.8950000000000005</v>
      </c>
      <c r="AP36" s="42">
        <v>6.8605</v>
      </c>
      <c r="AQ36" s="42">
        <v>7.8209999999999997</v>
      </c>
      <c r="AR36" s="42">
        <v>8.7764999999999986</v>
      </c>
      <c r="AS36" s="42">
        <v>9.7274999999999991</v>
      </c>
      <c r="AT36" s="42">
        <v>10.673499999999999</v>
      </c>
      <c r="AU36" s="42">
        <v>11.614999999999998</v>
      </c>
      <c r="AV36" s="42">
        <v>12.551500000000001</v>
      </c>
      <c r="AW36" s="42">
        <v>13.482999999999999</v>
      </c>
      <c r="AX36" s="42">
        <v>14.41</v>
      </c>
      <c r="AY36" s="42">
        <v>15.3325</v>
      </c>
      <c r="AZ36" s="42">
        <v>16.25</v>
      </c>
      <c r="BA36" s="42">
        <v>17.162500000000001</v>
      </c>
      <c r="BB36" s="42">
        <v>18.071000000000002</v>
      </c>
      <c r="BC36" s="42">
        <v>18.974499999999999</v>
      </c>
      <c r="BD36" s="42">
        <v>19.873000000000001</v>
      </c>
      <c r="BE36" s="42">
        <v>20.767500000000002</v>
      </c>
      <c r="BF36" s="42">
        <v>21.657000000000004</v>
      </c>
      <c r="BG36" s="42">
        <v>22.5425</v>
      </c>
      <c r="BH36" s="42">
        <v>23.423000000000002</v>
      </c>
      <c r="BI36" s="42">
        <v>24.298999999999999</v>
      </c>
      <c r="BJ36" s="42">
        <v>25.170500000000001</v>
      </c>
      <c r="BK36" s="42">
        <v>26.037500000000001</v>
      </c>
      <c r="BL36" s="42">
        <v>26.899500000000003</v>
      </c>
      <c r="BM36" s="42">
        <v>27.7575</v>
      </c>
      <c r="BN36" s="42">
        <v>28.610500000000002</v>
      </c>
      <c r="BO36" s="42">
        <v>29.459499999999998</v>
      </c>
      <c r="BP36" s="42">
        <v>30.3035</v>
      </c>
      <c r="BQ36" s="42">
        <v>31.143500000000003</v>
      </c>
      <c r="BR36" s="42">
        <v>31.978500000000004</v>
      </c>
      <c r="BS36" s="42">
        <v>32.8095</v>
      </c>
      <c r="BT36" s="42">
        <v>33.635999999999996</v>
      </c>
      <c r="BU36" s="42">
        <v>34.457999999999998</v>
      </c>
      <c r="BV36" s="42">
        <v>35.274999999999999</v>
      </c>
      <c r="BW36" s="42">
        <v>36.087999999999994</v>
      </c>
      <c r="BX36" s="42">
        <v>36.896000000000001</v>
      </c>
      <c r="BY36" s="42">
        <v>37.6995</v>
      </c>
      <c r="BZ36" s="42">
        <v>38.497999999999998</v>
      </c>
      <c r="CA36" s="42">
        <v>39.292000000000002</v>
      </c>
      <c r="CB36" s="42">
        <v>40.081499999999998</v>
      </c>
      <c r="CC36" s="42">
        <v>40.866</v>
      </c>
      <c r="CD36" s="42">
        <v>41.644999999999996</v>
      </c>
      <c r="CE36" s="42">
        <v>42.419499999999999</v>
      </c>
      <c r="CF36" s="42">
        <v>43.188499999999998</v>
      </c>
      <c r="CG36" s="42">
        <v>43.951499999999996</v>
      </c>
      <c r="CH36" s="42">
        <v>44.709000000000003</v>
      </c>
      <c r="CI36" s="42">
        <v>45.459000000000003</v>
      </c>
      <c r="CJ36" s="42">
        <v>46.200999999999993</v>
      </c>
      <c r="CK36" s="42">
        <v>46.933999999999997</v>
      </c>
      <c r="CL36" s="42">
        <v>47.656999999999996</v>
      </c>
      <c r="CM36" s="42">
        <v>48.369</v>
      </c>
      <c r="CN36" s="42" t="s">
        <v>410</v>
      </c>
      <c r="CO36" s="42" t="s">
        <v>410</v>
      </c>
      <c r="CP36" s="42" t="s">
        <v>410</v>
      </c>
      <c r="CQ36" s="42" t="s">
        <v>410</v>
      </c>
      <c r="CR36" s="42" t="s">
        <v>410</v>
      </c>
      <c r="CS36" s="42" t="s">
        <v>410</v>
      </c>
      <c r="CT36" s="42" t="s">
        <v>410</v>
      </c>
      <c r="CU36" s="42" t="s">
        <v>410</v>
      </c>
      <c r="CV36" s="42" t="s">
        <v>410</v>
      </c>
      <c r="CW36" s="42" t="s">
        <v>410</v>
      </c>
      <c r="CX36" s="42" t="s">
        <v>410</v>
      </c>
      <c r="CY36" s="42" t="s">
        <v>410</v>
      </c>
      <c r="CZ36" s="42" t="s">
        <v>410</v>
      </c>
      <c r="DA36" s="42" t="s">
        <v>410</v>
      </c>
    </row>
    <row r="37" spans="1:105" x14ac:dyDescent="0.25">
      <c r="A37" s="18">
        <v>35</v>
      </c>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v>0.995</v>
      </c>
      <c r="AL37" s="42">
        <v>1.9849999999999999</v>
      </c>
      <c r="AM37" s="42">
        <v>2.9699999999999998</v>
      </c>
      <c r="AN37" s="42">
        <v>3.9499999999999997</v>
      </c>
      <c r="AO37" s="42">
        <v>4.9250000000000007</v>
      </c>
      <c r="AP37" s="42">
        <v>5.8950000000000005</v>
      </c>
      <c r="AQ37" s="42">
        <v>6.8605</v>
      </c>
      <c r="AR37" s="42">
        <v>7.8209999999999997</v>
      </c>
      <c r="AS37" s="42">
        <v>8.7764999999999986</v>
      </c>
      <c r="AT37" s="42">
        <v>9.7270000000000003</v>
      </c>
      <c r="AU37" s="42">
        <v>10.672999999999998</v>
      </c>
      <c r="AV37" s="42">
        <v>11.614000000000001</v>
      </c>
      <c r="AW37" s="42">
        <v>12.5505</v>
      </c>
      <c r="AX37" s="42">
        <v>13.481999999999999</v>
      </c>
      <c r="AY37" s="42">
        <v>14.4085</v>
      </c>
      <c r="AZ37" s="42">
        <v>15.330500000000001</v>
      </c>
      <c r="BA37" s="42">
        <v>16.248000000000001</v>
      </c>
      <c r="BB37" s="42">
        <v>17.160500000000003</v>
      </c>
      <c r="BC37" s="42">
        <v>18.0685</v>
      </c>
      <c r="BD37" s="42">
        <v>18.972000000000001</v>
      </c>
      <c r="BE37" s="42">
        <v>19.8705</v>
      </c>
      <c r="BF37" s="42">
        <v>20.764500000000002</v>
      </c>
      <c r="BG37" s="42">
        <v>21.654000000000003</v>
      </c>
      <c r="BH37" s="42">
        <v>22.538500000000003</v>
      </c>
      <c r="BI37" s="42">
        <v>23.419</v>
      </c>
      <c r="BJ37" s="42">
        <v>24.294499999999999</v>
      </c>
      <c r="BK37" s="42">
        <v>25.165500000000002</v>
      </c>
      <c r="BL37" s="42">
        <v>26.032000000000004</v>
      </c>
      <c r="BM37" s="42">
        <v>26.894000000000002</v>
      </c>
      <c r="BN37" s="42">
        <v>27.751000000000001</v>
      </c>
      <c r="BO37" s="42">
        <v>28.603999999999999</v>
      </c>
      <c r="BP37" s="42">
        <v>29.452500000000001</v>
      </c>
      <c r="BQ37" s="42">
        <v>30.296500000000002</v>
      </c>
      <c r="BR37" s="42">
        <v>31.136000000000003</v>
      </c>
      <c r="BS37" s="42">
        <v>31.971000000000004</v>
      </c>
      <c r="BT37" s="42">
        <v>32.801499999999997</v>
      </c>
      <c r="BU37" s="42">
        <v>33.627499999999998</v>
      </c>
      <c r="BV37" s="42">
        <v>34.448999999999998</v>
      </c>
      <c r="BW37" s="42">
        <v>35.265999999999991</v>
      </c>
      <c r="BX37" s="42">
        <v>36.077999999999996</v>
      </c>
      <c r="BY37" s="42">
        <v>36.885499999999993</v>
      </c>
      <c r="BZ37" s="42">
        <v>37.687999999999995</v>
      </c>
      <c r="CA37" s="42">
        <v>38.485500000000002</v>
      </c>
      <c r="CB37" s="42">
        <v>39.277999999999999</v>
      </c>
      <c r="CC37" s="42">
        <v>40.0655</v>
      </c>
      <c r="CD37" s="42">
        <v>40.847999999999999</v>
      </c>
      <c r="CE37" s="42">
        <v>41.625500000000002</v>
      </c>
      <c r="CF37" s="42">
        <v>42.397999999999996</v>
      </c>
      <c r="CG37" s="42">
        <v>43.164999999999992</v>
      </c>
      <c r="CH37" s="42">
        <v>43.9255</v>
      </c>
      <c r="CI37" s="42">
        <v>44.679000000000002</v>
      </c>
      <c r="CJ37" s="42">
        <v>45.423999999999992</v>
      </c>
      <c r="CK37" s="42">
        <v>46.16</v>
      </c>
      <c r="CL37" s="42">
        <v>46.885999999999996</v>
      </c>
      <c r="CM37" s="42">
        <v>47.600999999999999</v>
      </c>
      <c r="CN37" s="42" t="s">
        <v>410</v>
      </c>
      <c r="CO37" s="42" t="s">
        <v>410</v>
      </c>
      <c r="CP37" s="42" t="s">
        <v>410</v>
      </c>
      <c r="CQ37" s="42" t="s">
        <v>410</v>
      </c>
      <c r="CR37" s="42" t="s">
        <v>410</v>
      </c>
      <c r="CS37" s="42" t="s">
        <v>410</v>
      </c>
      <c r="CT37" s="42" t="s">
        <v>410</v>
      </c>
      <c r="CU37" s="42" t="s">
        <v>410</v>
      </c>
      <c r="CV37" s="42" t="s">
        <v>410</v>
      </c>
      <c r="CW37" s="42" t="s">
        <v>410</v>
      </c>
      <c r="CX37" s="42" t="s">
        <v>410</v>
      </c>
      <c r="CY37" s="42" t="s">
        <v>410</v>
      </c>
      <c r="CZ37" s="42" t="s">
        <v>410</v>
      </c>
      <c r="DA37" s="42" t="s">
        <v>410</v>
      </c>
    </row>
    <row r="38" spans="1:105" x14ac:dyDescent="0.25">
      <c r="A38" s="18">
        <v>36</v>
      </c>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v>0.995</v>
      </c>
      <c r="AM38" s="42">
        <v>1.9849999999999999</v>
      </c>
      <c r="AN38" s="42">
        <v>2.9699999999999998</v>
      </c>
      <c r="AO38" s="42">
        <v>3.9499999999999997</v>
      </c>
      <c r="AP38" s="42">
        <v>4.9250000000000007</v>
      </c>
      <c r="AQ38" s="42">
        <v>5.8950000000000005</v>
      </c>
      <c r="AR38" s="42">
        <v>6.86</v>
      </c>
      <c r="AS38" s="42">
        <v>7.8205000000000009</v>
      </c>
      <c r="AT38" s="42">
        <v>8.7759999999999998</v>
      </c>
      <c r="AU38" s="42">
        <v>9.7264999999999997</v>
      </c>
      <c r="AV38" s="42">
        <v>10.672499999999999</v>
      </c>
      <c r="AW38" s="42">
        <v>11.6135</v>
      </c>
      <c r="AX38" s="42">
        <v>12.55</v>
      </c>
      <c r="AY38" s="42">
        <v>13.4815</v>
      </c>
      <c r="AZ38" s="42">
        <v>14.407999999999999</v>
      </c>
      <c r="BA38" s="42">
        <v>15.329499999999999</v>
      </c>
      <c r="BB38" s="42">
        <v>16.247</v>
      </c>
      <c r="BC38" s="42">
        <v>17.159500000000001</v>
      </c>
      <c r="BD38" s="42">
        <v>18.067</v>
      </c>
      <c r="BE38" s="42">
        <v>18.970500000000001</v>
      </c>
      <c r="BF38" s="42">
        <v>19.869</v>
      </c>
      <c r="BG38" s="42">
        <v>20.762999999999998</v>
      </c>
      <c r="BH38" s="42">
        <v>21.6525</v>
      </c>
      <c r="BI38" s="42">
        <v>22.536999999999999</v>
      </c>
      <c r="BJ38" s="42">
        <v>23.417000000000002</v>
      </c>
      <c r="BK38" s="42">
        <v>24.292000000000002</v>
      </c>
      <c r="BL38" s="42">
        <v>25.163</v>
      </c>
      <c r="BM38" s="42">
        <v>26.029</v>
      </c>
      <c r="BN38" s="42">
        <v>26.890999999999998</v>
      </c>
      <c r="BO38" s="42">
        <v>27.748000000000001</v>
      </c>
      <c r="BP38" s="42">
        <v>28.600999999999999</v>
      </c>
      <c r="BQ38" s="42">
        <v>29.448999999999998</v>
      </c>
      <c r="BR38" s="42">
        <v>30.292500000000004</v>
      </c>
      <c r="BS38" s="42">
        <v>31.131500000000003</v>
      </c>
      <c r="BT38" s="42">
        <v>31.966000000000001</v>
      </c>
      <c r="BU38" s="42">
        <v>32.795999999999999</v>
      </c>
      <c r="BV38" s="42">
        <v>33.621499999999997</v>
      </c>
      <c r="BW38" s="42">
        <v>34.442</v>
      </c>
      <c r="BX38" s="42">
        <v>35.257999999999996</v>
      </c>
      <c r="BY38" s="42">
        <v>36.069000000000003</v>
      </c>
      <c r="BZ38" s="42">
        <v>36.875500000000002</v>
      </c>
      <c r="CA38" s="42">
        <v>37.676999999999992</v>
      </c>
      <c r="CB38" s="42">
        <v>38.473500000000001</v>
      </c>
      <c r="CC38" s="42">
        <v>39.265000000000001</v>
      </c>
      <c r="CD38" s="42">
        <v>40.051500000000004</v>
      </c>
      <c r="CE38" s="42">
        <v>40.832999999999998</v>
      </c>
      <c r="CF38" s="42">
        <v>41.608999999999995</v>
      </c>
      <c r="CG38" s="42">
        <v>42.379499999999993</v>
      </c>
      <c r="CH38" s="42">
        <v>43.143500000000003</v>
      </c>
      <c r="CI38" s="42">
        <v>43.9</v>
      </c>
      <c r="CJ38" s="42">
        <v>44.649000000000001</v>
      </c>
      <c r="CK38" s="42">
        <v>45.388499999999993</v>
      </c>
      <c r="CL38" s="42">
        <v>46.117999999999995</v>
      </c>
      <c r="CM38" s="42">
        <v>46.835999999999999</v>
      </c>
      <c r="CN38" s="42" t="s">
        <v>410</v>
      </c>
      <c r="CO38" s="42" t="s">
        <v>410</v>
      </c>
      <c r="CP38" s="42" t="s">
        <v>410</v>
      </c>
      <c r="CQ38" s="42" t="s">
        <v>410</v>
      </c>
      <c r="CR38" s="42" t="s">
        <v>410</v>
      </c>
      <c r="CS38" s="42" t="s">
        <v>410</v>
      </c>
      <c r="CT38" s="42" t="s">
        <v>410</v>
      </c>
      <c r="CU38" s="42" t="s">
        <v>410</v>
      </c>
      <c r="CV38" s="42" t="s">
        <v>410</v>
      </c>
      <c r="CW38" s="42" t="s">
        <v>410</v>
      </c>
      <c r="CX38" s="42" t="s">
        <v>410</v>
      </c>
      <c r="CY38" s="42" t="s">
        <v>410</v>
      </c>
      <c r="CZ38" s="42" t="s">
        <v>410</v>
      </c>
      <c r="DA38" s="42" t="s">
        <v>410</v>
      </c>
    </row>
    <row r="39" spans="1:105" x14ac:dyDescent="0.25">
      <c r="A39" s="18">
        <v>37</v>
      </c>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v>0.995</v>
      </c>
      <c r="AN39" s="42">
        <v>1.9849999999999999</v>
      </c>
      <c r="AO39" s="42">
        <v>2.9699999999999998</v>
      </c>
      <c r="AP39" s="42">
        <v>3.9499999999999997</v>
      </c>
      <c r="AQ39" s="42">
        <v>4.9250000000000007</v>
      </c>
      <c r="AR39" s="42">
        <v>5.8950000000000005</v>
      </c>
      <c r="AS39" s="42">
        <v>6.86</v>
      </c>
      <c r="AT39" s="42">
        <v>7.8205000000000009</v>
      </c>
      <c r="AU39" s="42">
        <v>8.7759999999999998</v>
      </c>
      <c r="AV39" s="42">
        <v>9.7264999999999997</v>
      </c>
      <c r="AW39" s="42">
        <v>10.672000000000001</v>
      </c>
      <c r="AX39" s="42">
        <v>11.613</v>
      </c>
      <c r="AY39" s="42">
        <v>12.548999999999999</v>
      </c>
      <c r="AZ39" s="42">
        <v>13.480499999999999</v>
      </c>
      <c r="BA39" s="42">
        <v>14.407</v>
      </c>
      <c r="BB39" s="42">
        <v>15.328499999999998</v>
      </c>
      <c r="BC39" s="42">
        <v>16.2455</v>
      </c>
      <c r="BD39" s="42">
        <v>17.158000000000001</v>
      </c>
      <c r="BE39" s="42">
        <v>18.0655</v>
      </c>
      <c r="BF39" s="42">
        <v>18.968499999999999</v>
      </c>
      <c r="BG39" s="42">
        <v>19.867000000000001</v>
      </c>
      <c r="BH39" s="42">
        <v>20.7605</v>
      </c>
      <c r="BI39" s="42">
        <v>21.6495</v>
      </c>
      <c r="BJ39" s="42">
        <v>22.533500000000004</v>
      </c>
      <c r="BK39" s="42">
        <v>23.413</v>
      </c>
      <c r="BL39" s="42">
        <v>24.288000000000004</v>
      </c>
      <c r="BM39" s="42">
        <v>25.158000000000001</v>
      </c>
      <c r="BN39" s="42">
        <v>26.024000000000001</v>
      </c>
      <c r="BO39" s="42">
        <v>26.884999999999998</v>
      </c>
      <c r="BP39" s="42">
        <v>27.742000000000001</v>
      </c>
      <c r="BQ39" s="42">
        <v>28.594000000000001</v>
      </c>
      <c r="BR39" s="42">
        <v>29.441500000000001</v>
      </c>
      <c r="BS39" s="42">
        <v>30.284500000000001</v>
      </c>
      <c r="BT39" s="42">
        <v>31.123000000000001</v>
      </c>
      <c r="BU39" s="42">
        <v>31.957000000000001</v>
      </c>
      <c r="BV39" s="42">
        <v>32.786500000000004</v>
      </c>
      <c r="BW39" s="42">
        <v>33.611000000000004</v>
      </c>
      <c r="BX39" s="42">
        <v>34.430999999999997</v>
      </c>
      <c r="BY39" s="42">
        <v>35.245999999999995</v>
      </c>
      <c r="BZ39" s="42">
        <v>36.0565</v>
      </c>
      <c r="CA39" s="42">
        <v>36.861999999999995</v>
      </c>
      <c r="CB39" s="42">
        <v>37.662499999999994</v>
      </c>
      <c r="CC39" s="42">
        <v>38.457999999999998</v>
      </c>
      <c r="CD39" s="42">
        <v>39.247999999999998</v>
      </c>
      <c r="CE39" s="42">
        <v>40.033000000000001</v>
      </c>
      <c r="CF39" s="42">
        <v>40.812999999999995</v>
      </c>
      <c r="CG39" s="42">
        <v>41.586999999999996</v>
      </c>
      <c r="CH39" s="42">
        <v>42.354500000000002</v>
      </c>
      <c r="CI39" s="42">
        <v>43.114999999999995</v>
      </c>
      <c r="CJ39" s="42">
        <v>43.866999999999997</v>
      </c>
      <c r="CK39" s="42">
        <v>44.609499999999997</v>
      </c>
      <c r="CL39" s="42">
        <v>45.341999999999999</v>
      </c>
      <c r="CM39" s="42">
        <v>46.063000000000002</v>
      </c>
      <c r="CN39" s="42" t="s">
        <v>410</v>
      </c>
      <c r="CO39" s="42" t="s">
        <v>410</v>
      </c>
      <c r="CP39" s="42" t="s">
        <v>410</v>
      </c>
      <c r="CQ39" s="42" t="s">
        <v>410</v>
      </c>
      <c r="CR39" s="42" t="s">
        <v>410</v>
      </c>
      <c r="CS39" s="42" t="s">
        <v>410</v>
      </c>
      <c r="CT39" s="42" t="s">
        <v>410</v>
      </c>
      <c r="CU39" s="42" t="s">
        <v>410</v>
      </c>
      <c r="CV39" s="42" t="s">
        <v>410</v>
      </c>
      <c r="CW39" s="42" t="s">
        <v>410</v>
      </c>
      <c r="CX39" s="42" t="s">
        <v>410</v>
      </c>
      <c r="CY39" s="42" t="s">
        <v>410</v>
      </c>
      <c r="CZ39" s="42" t="s">
        <v>410</v>
      </c>
      <c r="DA39" s="42" t="s">
        <v>410</v>
      </c>
    </row>
    <row r="40" spans="1:105" x14ac:dyDescent="0.25">
      <c r="A40" s="18">
        <v>38</v>
      </c>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v>0.99449999999999994</v>
      </c>
      <c r="AO40" s="42">
        <v>1.984</v>
      </c>
      <c r="AP40" s="42">
        <v>2.9684999999999997</v>
      </c>
      <c r="AQ40" s="42">
        <v>3.9485000000000001</v>
      </c>
      <c r="AR40" s="42">
        <v>4.9235000000000007</v>
      </c>
      <c r="AS40" s="42">
        <v>5.8935000000000004</v>
      </c>
      <c r="AT40" s="42">
        <v>6.8585000000000003</v>
      </c>
      <c r="AU40" s="42">
        <v>7.8190000000000008</v>
      </c>
      <c r="AV40" s="42">
        <v>8.7744999999999997</v>
      </c>
      <c r="AW40" s="42">
        <v>9.7249999999999996</v>
      </c>
      <c r="AX40" s="42">
        <v>10.670500000000001</v>
      </c>
      <c r="AY40" s="42">
        <v>11.611000000000001</v>
      </c>
      <c r="AZ40" s="42">
        <v>12.5465</v>
      </c>
      <c r="BA40" s="42">
        <v>13.477999999999998</v>
      </c>
      <c r="BB40" s="42">
        <v>14.404499999999999</v>
      </c>
      <c r="BC40" s="42">
        <v>15.326000000000001</v>
      </c>
      <c r="BD40" s="42">
        <v>16.2425</v>
      </c>
      <c r="BE40" s="42">
        <v>17.155000000000001</v>
      </c>
      <c r="BF40" s="42">
        <v>18.0625</v>
      </c>
      <c r="BG40" s="42">
        <v>18.965000000000003</v>
      </c>
      <c r="BH40" s="42">
        <v>19.863</v>
      </c>
      <c r="BI40" s="42">
        <v>20.756500000000003</v>
      </c>
      <c r="BJ40" s="42">
        <v>21.645000000000003</v>
      </c>
      <c r="BK40" s="42">
        <v>22.529000000000003</v>
      </c>
      <c r="BL40" s="42">
        <v>23.408000000000001</v>
      </c>
      <c r="BM40" s="42">
        <v>24.283000000000001</v>
      </c>
      <c r="BN40" s="42">
        <v>25.153000000000002</v>
      </c>
      <c r="BO40" s="42">
        <v>26.018500000000003</v>
      </c>
      <c r="BP40" s="42">
        <v>26.8795</v>
      </c>
      <c r="BQ40" s="42">
        <v>27.736000000000001</v>
      </c>
      <c r="BR40" s="42">
        <v>28.588000000000001</v>
      </c>
      <c r="BS40" s="42">
        <v>29.435500000000001</v>
      </c>
      <c r="BT40" s="42">
        <v>30.277999999999999</v>
      </c>
      <c r="BU40" s="42">
        <v>31.116</v>
      </c>
      <c r="BV40" s="42">
        <v>31.9495</v>
      </c>
      <c r="BW40" s="42">
        <v>32.777999999999992</v>
      </c>
      <c r="BX40" s="42">
        <v>33.601500000000001</v>
      </c>
      <c r="BY40" s="42">
        <v>34.420499999999997</v>
      </c>
      <c r="BZ40" s="42">
        <v>35.234999999999999</v>
      </c>
      <c r="CA40" s="42">
        <v>36.044499999999999</v>
      </c>
      <c r="CB40" s="42">
        <v>36.848500000000001</v>
      </c>
      <c r="CC40" s="42">
        <v>37.647499999999994</v>
      </c>
      <c r="CD40" s="42">
        <v>38.441499999999998</v>
      </c>
      <c r="CE40" s="42">
        <v>39.230499999999992</v>
      </c>
      <c r="CF40" s="42">
        <v>40.013499999999993</v>
      </c>
      <c r="CG40" s="42">
        <v>40.790999999999997</v>
      </c>
      <c r="CH40" s="42">
        <v>41.561999999999998</v>
      </c>
      <c r="CI40" s="42">
        <v>42.325499999999998</v>
      </c>
      <c r="CJ40" s="42">
        <v>43.080999999999996</v>
      </c>
      <c r="CK40" s="42">
        <v>43.826499999999996</v>
      </c>
      <c r="CL40" s="42">
        <v>44.561999999999998</v>
      </c>
      <c r="CM40" s="42">
        <v>45.286000000000001</v>
      </c>
      <c r="CN40" s="42" t="s">
        <v>410</v>
      </c>
      <c r="CO40" s="42" t="s">
        <v>410</v>
      </c>
      <c r="CP40" s="42" t="s">
        <v>410</v>
      </c>
      <c r="CQ40" s="42" t="s">
        <v>410</v>
      </c>
      <c r="CR40" s="42" t="s">
        <v>410</v>
      </c>
      <c r="CS40" s="42" t="s">
        <v>410</v>
      </c>
      <c r="CT40" s="42" t="s">
        <v>410</v>
      </c>
      <c r="CU40" s="42" t="s">
        <v>410</v>
      </c>
      <c r="CV40" s="42" t="s">
        <v>410</v>
      </c>
      <c r="CW40" s="42" t="s">
        <v>410</v>
      </c>
      <c r="CX40" s="42" t="s">
        <v>410</v>
      </c>
      <c r="CY40" s="42" t="s">
        <v>410</v>
      </c>
      <c r="CZ40" s="42" t="s">
        <v>410</v>
      </c>
      <c r="DA40" s="42" t="s">
        <v>410</v>
      </c>
    </row>
    <row r="41" spans="1:105" x14ac:dyDescent="0.25">
      <c r="A41" s="18">
        <v>39</v>
      </c>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v>0.99449999999999994</v>
      </c>
      <c r="AP41" s="42">
        <v>1.984</v>
      </c>
      <c r="AQ41" s="42">
        <v>2.9684999999999997</v>
      </c>
      <c r="AR41" s="42">
        <v>3.9479999999999995</v>
      </c>
      <c r="AS41" s="42">
        <v>4.923</v>
      </c>
      <c r="AT41" s="42">
        <v>5.8930000000000007</v>
      </c>
      <c r="AU41" s="42">
        <v>6.8580000000000005</v>
      </c>
      <c r="AV41" s="42">
        <v>7.8180000000000005</v>
      </c>
      <c r="AW41" s="42">
        <v>8.7729999999999997</v>
      </c>
      <c r="AX41" s="42">
        <v>9.7234999999999996</v>
      </c>
      <c r="AY41" s="42">
        <v>10.668999999999999</v>
      </c>
      <c r="AZ41" s="42">
        <v>11.609500000000001</v>
      </c>
      <c r="BA41" s="42">
        <v>12.544999999999998</v>
      </c>
      <c r="BB41" s="42">
        <v>13.4755</v>
      </c>
      <c r="BC41" s="42">
        <v>14.402000000000001</v>
      </c>
      <c r="BD41" s="42">
        <v>15.323499999999999</v>
      </c>
      <c r="BE41" s="42">
        <v>16.240000000000002</v>
      </c>
      <c r="BF41" s="42">
        <v>17.152000000000001</v>
      </c>
      <c r="BG41" s="42">
        <v>18.059000000000001</v>
      </c>
      <c r="BH41" s="42">
        <v>18.961500000000001</v>
      </c>
      <c r="BI41" s="42">
        <v>19.859500000000001</v>
      </c>
      <c r="BJ41" s="42">
        <v>20.752500000000001</v>
      </c>
      <c r="BK41" s="42">
        <v>21.640500000000003</v>
      </c>
      <c r="BL41" s="42">
        <v>22.524500000000003</v>
      </c>
      <c r="BM41" s="42">
        <v>23.403500000000001</v>
      </c>
      <c r="BN41" s="42">
        <v>24.278000000000002</v>
      </c>
      <c r="BO41" s="42">
        <v>25.148000000000003</v>
      </c>
      <c r="BP41" s="42">
        <v>26.013500000000001</v>
      </c>
      <c r="BQ41" s="42">
        <v>26.874000000000002</v>
      </c>
      <c r="BR41" s="42">
        <v>27.73</v>
      </c>
      <c r="BS41" s="42">
        <v>28.581500000000002</v>
      </c>
      <c r="BT41" s="42">
        <v>29.428000000000001</v>
      </c>
      <c r="BU41" s="42">
        <v>30.270500000000002</v>
      </c>
      <c r="BV41" s="42">
        <v>31.108000000000001</v>
      </c>
      <c r="BW41" s="42">
        <v>31.9405</v>
      </c>
      <c r="BX41" s="42">
        <v>32.768000000000001</v>
      </c>
      <c r="BY41" s="42">
        <v>33.590499999999992</v>
      </c>
      <c r="BZ41" s="42">
        <v>34.408999999999992</v>
      </c>
      <c r="CA41" s="42">
        <v>35.221999999999994</v>
      </c>
      <c r="CB41" s="42">
        <v>36.03</v>
      </c>
      <c r="CC41" s="42">
        <v>36.832999999999998</v>
      </c>
      <c r="CD41" s="42">
        <v>37.629999999999995</v>
      </c>
      <c r="CE41" s="42">
        <v>38.421999999999997</v>
      </c>
      <c r="CF41" s="42">
        <v>39.209000000000003</v>
      </c>
      <c r="CG41" s="42">
        <v>39.989999999999995</v>
      </c>
      <c r="CH41" s="42">
        <v>40.763999999999996</v>
      </c>
      <c r="CI41" s="42">
        <v>41.530999999999999</v>
      </c>
      <c r="CJ41" s="42">
        <v>42.289499999999997</v>
      </c>
      <c r="CK41" s="42">
        <v>43.038499999999999</v>
      </c>
      <c r="CL41" s="42">
        <v>43.777499999999996</v>
      </c>
      <c r="CM41" s="42">
        <v>44.504499999999993</v>
      </c>
      <c r="CN41" s="42" t="s">
        <v>410</v>
      </c>
      <c r="CO41" s="42" t="s">
        <v>410</v>
      </c>
      <c r="CP41" s="42" t="s">
        <v>410</v>
      </c>
      <c r="CQ41" s="42" t="s">
        <v>410</v>
      </c>
      <c r="CR41" s="42" t="s">
        <v>410</v>
      </c>
      <c r="CS41" s="42" t="s">
        <v>410</v>
      </c>
      <c r="CT41" s="42" t="s">
        <v>410</v>
      </c>
      <c r="CU41" s="42" t="s">
        <v>410</v>
      </c>
      <c r="CV41" s="42" t="s">
        <v>410</v>
      </c>
      <c r="CW41" s="42" t="s">
        <v>410</v>
      </c>
      <c r="CX41" s="42" t="s">
        <v>410</v>
      </c>
      <c r="CY41" s="42" t="s">
        <v>410</v>
      </c>
      <c r="CZ41" s="42" t="s">
        <v>410</v>
      </c>
      <c r="DA41" s="42" t="s">
        <v>410</v>
      </c>
    </row>
    <row r="42" spans="1:105" x14ac:dyDescent="0.25">
      <c r="A42" s="18">
        <v>40</v>
      </c>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v>0.99449999999999994</v>
      </c>
      <c r="AQ42" s="42">
        <v>1.984</v>
      </c>
      <c r="AR42" s="42">
        <v>2.9684999999999997</v>
      </c>
      <c r="AS42" s="42">
        <v>3.9479999999999995</v>
      </c>
      <c r="AT42" s="42">
        <v>4.9225000000000003</v>
      </c>
      <c r="AU42" s="42">
        <v>5.8920000000000003</v>
      </c>
      <c r="AV42" s="42">
        <v>6.8565000000000005</v>
      </c>
      <c r="AW42" s="42">
        <v>7.8160000000000007</v>
      </c>
      <c r="AX42" s="42">
        <v>8.770999999999999</v>
      </c>
      <c r="AY42" s="42">
        <v>9.7214999999999989</v>
      </c>
      <c r="AZ42" s="42">
        <v>10.666999999999998</v>
      </c>
      <c r="BA42" s="42">
        <v>11.6075</v>
      </c>
      <c r="BB42" s="42">
        <v>12.542999999999999</v>
      </c>
      <c r="BC42" s="42">
        <v>13.473499999999998</v>
      </c>
      <c r="BD42" s="42">
        <v>14.3995</v>
      </c>
      <c r="BE42" s="42">
        <v>15.320999999999998</v>
      </c>
      <c r="BF42" s="42">
        <v>16.237500000000004</v>
      </c>
      <c r="BG42" s="42">
        <v>17.149000000000001</v>
      </c>
      <c r="BH42" s="42">
        <v>18.056000000000004</v>
      </c>
      <c r="BI42" s="42">
        <v>18.958000000000002</v>
      </c>
      <c r="BJ42" s="42">
        <v>19.855</v>
      </c>
      <c r="BK42" s="42">
        <v>20.748000000000005</v>
      </c>
      <c r="BL42" s="42">
        <v>21.636000000000003</v>
      </c>
      <c r="BM42" s="42">
        <v>22.519000000000002</v>
      </c>
      <c r="BN42" s="42">
        <v>23.398000000000003</v>
      </c>
      <c r="BO42" s="42">
        <v>24.272000000000002</v>
      </c>
      <c r="BP42" s="42">
        <v>25.141500000000001</v>
      </c>
      <c r="BQ42" s="42">
        <v>26.006</v>
      </c>
      <c r="BR42" s="42">
        <v>26.866</v>
      </c>
      <c r="BS42" s="42">
        <v>27.721499999999999</v>
      </c>
      <c r="BT42" s="42">
        <v>28.572000000000003</v>
      </c>
      <c r="BU42" s="42">
        <v>29.418500000000002</v>
      </c>
      <c r="BV42" s="42">
        <v>30.26</v>
      </c>
      <c r="BW42" s="42">
        <v>31.096499999999999</v>
      </c>
      <c r="BX42" s="42">
        <v>31.928000000000001</v>
      </c>
      <c r="BY42" s="42">
        <v>32.754499999999993</v>
      </c>
      <c r="BZ42" s="42">
        <v>33.576499999999996</v>
      </c>
      <c r="CA42" s="42">
        <v>34.393499999999996</v>
      </c>
      <c r="CB42" s="42">
        <v>35.205500000000001</v>
      </c>
      <c r="CC42" s="42">
        <v>36.012500000000003</v>
      </c>
      <c r="CD42" s="42">
        <v>36.813499999999998</v>
      </c>
      <c r="CE42" s="42">
        <v>37.609499999999997</v>
      </c>
      <c r="CF42" s="42">
        <v>38.4</v>
      </c>
      <c r="CG42" s="42">
        <v>39.1845</v>
      </c>
      <c r="CH42" s="42">
        <v>39.962499999999991</v>
      </c>
      <c r="CI42" s="42">
        <v>40.732999999999997</v>
      </c>
      <c r="CJ42" s="42">
        <v>41.4955</v>
      </c>
      <c r="CK42" s="42">
        <v>42.247999999999998</v>
      </c>
      <c r="CL42" s="42">
        <v>42.990499999999997</v>
      </c>
      <c r="CM42" s="42">
        <v>43.720999999999997</v>
      </c>
      <c r="CN42" s="42" t="s">
        <v>410</v>
      </c>
      <c r="CO42" s="42" t="s">
        <v>410</v>
      </c>
      <c r="CP42" s="42" t="s">
        <v>410</v>
      </c>
      <c r="CQ42" s="42" t="s">
        <v>410</v>
      </c>
      <c r="CR42" s="42" t="s">
        <v>410</v>
      </c>
      <c r="CS42" s="42" t="s">
        <v>410</v>
      </c>
      <c r="CT42" s="42" t="s">
        <v>410</v>
      </c>
      <c r="CU42" s="42" t="s">
        <v>410</v>
      </c>
      <c r="CV42" s="42" t="s">
        <v>410</v>
      </c>
      <c r="CW42" s="42" t="s">
        <v>410</v>
      </c>
      <c r="CX42" s="42" t="s">
        <v>410</v>
      </c>
      <c r="CY42" s="42" t="s">
        <v>410</v>
      </c>
      <c r="CZ42" s="42" t="s">
        <v>410</v>
      </c>
      <c r="DA42" s="42" t="s">
        <v>410</v>
      </c>
    </row>
    <row r="43" spans="1:105" x14ac:dyDescent="0.25">
      <c r="A43" s="18">
        <v>41</v>
      </c>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v>0.99449999999999994</v>
      </c>
      <c r="AR43" s="42">
        <v>1.984</v>
      </c>
      <c r="AS43" s="42">
        <v>2.9684999999999997</v>
      </c>
      <c r="AT43" s="42">
        <v>3.9479999999999995</v>
      </c>
      <c r="AU43" s="42">
        <v>4.9225000000000003</v>
      </c>
      <c r="AV43" s="42">
        <v>5.8920000000000003</v>
      </c>
      <c r="AW43" s="42">
        <v>6.8565000000000005</v>
      </c>
      <c r="AX43" s="42">
        <v>7.8160000000000007</v>
      </c>
      <c r="AY43" s="42">
        <v>8.7704999999999984</v>
      </c>
      <c r="AZ43" s="42">
        <v>9.7199999999999989</v>
      </c>
      <c r="BA43" s="42">
        <v>10.6645</v>
      </c>
      <c r="BB43" s="42">
        <v>11.605</v>
      </c>
      <c r="BC43" s="42">
        <v>12.540499999999998</v>
      </c>
      <c r="BD43" s="42">
        <v>13.471</v>
      </c>
      <c r="BE43" s="42">
        <v>14.3965</v>
      </c>
      <c r="BF43" s="42">
        <v>15.317499999999999</v>
      </c>
      <c r="BG43" s="42">
        <v>16.233499999999999</v>
      </c>
      <c r="BH43" s="42">
        <v>17.145000000000003</v>
      </c>
      <c r="BI43" s="42">
        <v>18.051500000000001</v>
      </c>
      <c r="BJ43" s="42">
        <v>18.953499999999998</v>
      </c>
      <c r="BK43" s="42">
        <v>19.8505</v>
      </c>
      <c r="BL43" s="42">
        <v>20.7425</v>
      </c>
      <c r="BM43" s="42">
        <v>21.630000000000003</v>
      </c>
      <c r="BN43" s="42">
        <v>22.512999999999998</v>
      </c>
      <c r="BO43" s="42">
        <v>23.391500000000001</v>
      </c>
      <c r="BP43" s="42">
        <v>24.265000000000001</v>
      </c>
      <c r="BQ43" s="42">
        <v>25.134</v>
      </c>
      <c r="BR43" s="42">
        <v>25.9985</v>
      </c>
      <c r="BS43" s="42">
        <v>26.858000000000001</v>
      </c>
      <c r="BT43" s="42">
        <v>27.713000000000001</v>
      </c>
      <c r="BU43" s="42">
        <v>28.563500000000001</v>
      </c>
      <c r="BV43" s="42">
        <v>29.408999999999999</v>
      </c>
      <c r="BW43" s="42">
        <v>30.249500000000001</v>
      </c>
      <c r="BX43" s="42">
        <v>31.085000000000001</v>
      </c>
      <c r="BY43" s="42">
        <v>31.915500000000002</v>
      </c>
      <c r="BZ43" s="42">
        <v>32.741500000000002</v>
      </c>
      <c r="CA43" s="42">
        <v>33.5625</v>
      </c>
      <c r="CB43" s="42">
        <v>34.378499999999995</v>
      </c>
      <c r="CC43" s="42">
        <v>35.188499999999998</v>
      </c>
      <c r="CD43" s="42">
        <v>35.993499999999997</v>
      </c>
      <c r="CE43" s="42">
        <v>36.793499999999995</v>
      </c>
      <c r="CF43" s="42">
        <v>37.587999999999994</v>
      </c>
      <c r="CG43" s="42">
        <v>38.375999999999998</v>
      </c>
      <c r="CH43" s="42">
        <v>39.157499999999999</v>
      </c>
      <c r="CI43" s="42">
        <v>39.9315</v>
      </c>
      <c r="CJ43" s="42">
        <v>40.697000000000003</v>
      </c>
      <c r="CK43" s="42">
        <v>41.452500000000001</v>
      </c>
      <c r="CL43" s="42">
        <v>42.197999999999993</v>
      </c>
      <c r="CM43" s="42">
        <v>42.9315</v>
      </c>
      <c r="CN43" s="42" t="s">
        <v>410</v>
      </c>
      <c r="CO43" s="42" t="s">
        <v>410</v>
      </c>
      <c r="CP43" s="42" t="s">
        <v>410</v>
      </c>
      <c r="CQ43" s="42" t="s">
        <v>410</v>
      </c>
      <c r="CR43" s="42" t="s">
        <v>410</v>
      </c>
      <c r="CS43" s="42" t="s">
        <v>410</v>
      </c>
      <c r="CT43" s="42" t="s">
        <v>410</v>
      </c>
      <c r="CU43" s="42" t="s">
        <v>410</v>
      </c>
      <c r="CV43" s="42" t="s">
        <v>410</v>
      </c>
      <c r="CW43" s="42" t="s">
        <v>410</v>
      </c>
      <c r="CX43" s="42" t="s">
        <v>410</v>
      </c>
      <c r="CY43" s="42" t="s">
        <v>410</v>
      </c>
      <c r="CZ43" s="42" t="s">
        <v>410</v>
      </c>
      <c r="DA43" s="42" t="s">
        <v>410</v>
      </c>
    </row>
    <row r="44" spans="1:105" x14ac:dyDescent="0.25">
      <c r="A44" s="18">
        <v>42</v>
      </c>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v>0.99449999999999994</v>
      </c>
      <c r="AS44" s="42">
        <v>1.984</v>
      </c>
      <c r="AT44" s="42">
        <v>2.9684999999999997</v>
      </c>
      <c r="AU44" s="42">
        <v>3.9479999999999995</v>
      </c>
      <c r="AV44" s="42">
        <v>4.9225000000000003</v>
      </c>
      <c r="AW44" s="42">
        <v>5.8920000000000003</v>
      </c>
      <c r="AX44" s="42">
        <v>6.8565000000000005</v>
      </c>
      <c r="AY44" s="42">
        <v>7.8160000000000007</v>
      </c>
      <c r="AZ44" s="42">
        <v>8.7704999999999984</v>
      </c>
      <c r="BA44" s="42">
        <v>9.7199999999999989</v>
      </c>
      <c r="BB44" s="42">
        <v>10.6645</v>
      </c>
      <c r="BC44" s="42">
        <v>11.604499999999998</v>
      </c>
      <c r="BD44" s="42">
        <v>12.5395</v>
      </c>
      <c r="BE44" s="42">
        <v>13.469999999999999</v>
      </c>
      <c r="BF44" s="42">
        <v>14.395499999999998</v>
      </c>
      <c r="BG44" s="42">
        <v>15.315999999999999</v>
      </c>
      <c r="BH44" s="42">
        <v>16.231999999999999</v>
      </c>
      <c r="BI44" s="42">
        <v>17.143000000000001</v>
      </c>
      <c r="BJ44" s="42">
        <v>18.048999999999999</v>
      </c>
      <c r="BK44" s="42">
        <v>18.950500000000002</v>
      </c>
      <c r="BL44" s="42">
        <v>19.847500000000004</v>
      </c>
      <c r="BM44" s="42">
        <v>20.7395</v>
      </c>
      <c r="BN44" s="42">
        <v>21.627000000000002</v>
      </c>
      <c r="BO44" s="42">
        <v>22.509500000000003</v>
      </c>
      <c r="BP44" s="42">
        <v>23.387500000000003</v>
      </c>
      <c r="BQ44" s="42">
        <v>24.261000000000003</v>
      </c>
      <c r="BR44" s="42">
        <v>25.1295</v>
      </c>
      <c r="BS44" s="42">
        <v>25.993000000000002</v>
      </c>
      <c r="BT44" s="42">
        <v>26.852</v>
      </c>
      <c r="BU44" s="42">
        <v>27.706500000000002</v>
      </c>
      <c r="BV44" s="42">
        <v>28.556000000000001</v>
      </c>
      <c r="BW44" s="42">
        <v>29.400500000000001</v>
      </c>
      <c r="BX44" s="42">
        <v>30.240500000000001</v>
      </c>
      <c r="BY44" s="42">
        <v>31.075500000000002</v>
      </c>
      <c r="BZ44" s="42">
        <v>31.9055</v>
      </c>
      <c r="CA44" s="42">
        <v>32.730499999999999</v>
      </c>
      <c r="CB44" s="42">
        <v>33.5505</v>
      </c>
      <c r="CC44" s="42">
        <v>34.364499999999992</v>
      </c>
      <c r="CD44" s="42">
        <v>35.173000000000002</v>
      </c>
      <c r="CE44" s="42">
        <v>35.976500000000001</v>
      </c>
      <c r="CF44" s="42">
        <v>36.774000000000001</v>
      </c>
      <c r="CG44" s="42">
        <v>37.566000000000003</v>
      </c>
      <c r="CH44" s="42">
        <v>38.350999999999999</v>
      </c>
      <c r="CI44" s="42">
        <v>39.128</v>
      </c>
      <c r="CJ44" s="42">
        <v>39.896999999999998</v>
      </c>
      <c r="CK44" s="42">
        <v>40.655999999999999</v>
      </c>
      <c r="CL44" s="42">
        <v>41.404499999999999</v>
      </c>
      <c r="CM44" s="42">
        <v>42.140999999999998</v>
      </c>
      <c r="CN44" s="42" t="s">
        <v>410</v>
      </c>
      <c r="CO44" s="42" t="s">
        <v>410</v>
      </c>
      <c r="CP44" s="42" t="s">
        <v>410</v>
      </c>
      <c r="CQ44" s="42" t="s">
        <v>410</v>
      </c>
      <c r="CR44" s="42" t="s">
        <v>410</v>
      </c>
      <c r="CS44" s="42" t="s">
        <v>410</v>
      </c>
      <c r="CT44" s="42" t="s">
        <v>410</v>
      </c>
      <c r="CU44" s="42" t="s">
        <v>410</v>
      </c>
      <c r="CV44" s="42" t="s">
        <v>410</v>
      </c>
      <c r="CW44" s="42" t="s">
        <v>410</v>
      </c>
      <c r="CX44" s="42" t="s">
        <v>410</v>
      </c>
      <c r="CY44" s="42" t="s">
        <v>410</v>
      </c>
      <c r="CZ44" s="42" t="s">
        <v>410</v>
      </c>
      <c r="DA44" s="42" t="s">
        <v>410</v>
      </c>
    </row>
    <row r="45" spans="1:105" x14ac:dyDescent="0.25">
      <c r="A45" s="18">
        <v>43</v>
      </c>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v>0.99449999999999994</v>
      </c>
      <c r="AT45" s="42">
        <v>1.984</v>
      </c>
      <c r="AU45" s="42">
        <v>2.9684999999999997</v>
      </c>
      <c r="AV45" s="42">
        <v>3.9479999999999995</v>
      </c>
      <c r="AW45" s="42">
        <v>4.9225000000000003</v>
      </c>
      <c r="AX45" s="42">
        <v>5.8920000000000003</v>
      </c>
      <c r="AY45" s="42">
        <v>6.8565000000000005</v>
      </c>
      <c r="AZ45" s="42">
        <v>7.8160000000000007</v>
      </c>
      <c r="BA45" s="42">
        <v>8.7704999999999984</v>
      </c>
      <c r="BB45" s="42">
        <v>9.7199999999999989</v>
      </c>
      <c r="BC45" s="42">
        <v>10.6645</v>
      </c>
      <c r="BD45" s="42">
        <v>11.603999999999999</v>
      </c>
      <c r="BE45" s="42">
        <v>12.539</v>
      </c>
      <c r="BF45" s="42">
        <v>13.469000000000001</v>
      </c>
      <c r="BG45" s="42">
        <v>14.393999999999998</v>
      </c>
      <c r="BH45" s="42">
        <v>15.314499999999999</v>
      </c>
      <c r="BI45" s="42">
        <v>16.230000000000004</v>
      </c>
      <c r="BJ45" s="42">
        <v>17.141000000000002</v>
      </c>
      <c r="BK45" s="42">
        <v>18.047000000000001</v>
      </c>
      <c r="BL45" s="42">
        <v>18.948</v>
      </c>
      <c r="BM45" s="42">
        <v>19.844500000000004</v>
      </c>
      <c r="BN45" s="42">
        <v>20.736000000000004</v>
      </c>
      <c r="BO45" s="42">
        <v>21.623000000000001</v>
      </c>
      <c r="BP45" s="42">
        <v>22.505500000000001</v>
      </c>
      <c r="BQ45" s="42">
        <v>23.383000000000003</v>
      </c>
      <c r="BR45" s="42">
        <v>24.255500000000001</v>
      </c>
      <c r="BS45" s="42">
        <v>25.1235</v>
      </c>
      <c r="BT45" s="42">
        <v>25.987000000000002</v>
      </c>
      <c r="BU45" s="42">
        <v>26.845500000000001</v>
      </c>
      <c r="BV45" s="42">
        <v>27.699000000000002</v>
      </c>
      <c r="BW45" s="42">
        <v>28.548000000000002</v>
      </c>
      <c r="BX45" s="42">
        <v>29.392000000000003</v>
      </c>
      <c r="BY45" s="42">
        <v>30.231000000000002</v>
      </c>
      <c r="BZ45" s="42">
        <v>31.065000000000001</v>
      </c>
      <c r="CA45" s="42">
        <v>31.894000000000002</v>
      </c>
      <c r="CB45" s="42">
        <v>32.717500000000001</v>
      </c>
      <c r="CC45" s="42">
        <v>33.535499999999999</v>
      </c>
      <c r="CD45" s="42">
        <v>34.347999999999999</v>
      </c>
      <c r="CE45" s="42">
        <v>35.155499999999996</v>
      </c>
      <c r="CF45" s="42">
        <v>35.956999999999994</v>
      </c>
      <c r="CG45" s="42">
        <v>36.751999999999995</v>
      </c>
      <c r="CH45" s="42">
        <v>37.540499999999994</v>
      </c>
      <c r="CI45" s="42">
        <v>38.3215</v>
      </c>
      <c r="CJ45" s="42">
        <v>39.093499999999999</v>
      </c>
      <c r="CK45" s="42">
        <v>39.855499999999999</v>
      </c>
      <c r="CL45" s="42">
        <v>40.607500000000002</v>
      </c>
      <c r="CM45" s="42">
        <v>41.346999999999994</v>
      </c>
      <c r="CN45" s="42" t="s">
        <v>410</v>
      </c>
      <c r="CO45" s="42" t="s">
        <v>410</v>
      </c>
      <c r="CP45" s="42" t="s">
        <v>410</v>
      </c>
      <c r="CQ45" s="42" t="s">
        <v>410</v>
      </c>
      <c r="CR45" s="42" t="s">
        <v>410</v>
      </c>
      <c r="CS45" s="42" t="s">
        <v>410</v>
      </c>
      <c r="CT45" s="42" t="s">
        <v>410</v>
      </c>
      <c r="CU45" s="42" t="s">
        <v>410</v>
      </c>
      <c r="CV45" s="42" t="s">
        <v>410</v>
      </c>
      <c r="CW45" s="42" t="s">
        <v>410</v>
      </c>
      <c r="CX45" s="42" t="s">
        <v>410</v>
      </c>
      <c r="CY45" s="42" t="s">
        <v>410</v>
      </c>
      <c r="CZ45" s="42" t="s">
        <v>410</v>
      </c>
      <c r="DA45" s="42" t="s">
        <v>410</v>
      </c>
    </row>
    <row r="46" spans="1:105" x14ac:dyDescent="0.25">
      <c r="A46" s="18">
        <v>44</v>
      </c>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v>0.99449999999999994</v>
      </c>
      <c r="AU46" s="42">
        <v>1.984</v>
      </c>
      <c r="AV46" s="42">
        <v>2.9684999999999997</v>
      </c>
      <c r="AW46" s="42">
        <v>3.9479999999999995</v>
      </c>
      <c r="AX46" s="42">
        <v>4.9225000000000003</v>
      </c>
      <c r="AY46" s="42">
        <v>5.8920000000000003</v>
      </c>
      <c r="AZ46" s="42">
        <v>6.8565000000000005</v>
      </c>
      <c r="BA46" s="42">
        <v>7.8160000000000007</v>
      </c>
      <c r="BB46" s="42">
        <v>8.7704999999999984</v>
      </c>
      <c r="BC46" s="42">
        <v>9.7199999999999989</v>
      </c>
      <c r="BD46" s="42">
        <v>10.6645</v>
      </c>
      <c r="BE46" s="42">
        <v>11.603999999999999</v>
      </c>
      <c r="BF46" s="42">
        <v>12.538499999999999</v>
      </c>
      <c r="BG46" s="42">
        <v>13.468499999999999</v>
      </c>
      <c r="BH46" s="42">
        <v>14.3935</v>
      </c>
      <c r="BI46" s="42">
        <v>15.313499999999999</v>
      </c>
      <c r="BJ46" s="42">
        <v>16.2285</v>
      </c>
      <c r="BK46" s="42">
        <v>17.138500000000001</v>
      </c>
      <c r="BL46" s="42">
        <v>18.044000000000004</v>
      </c>
      <c r="BM46" s="42">
        <v>18.944499999999998</v>
      </c>
      <c r="BN46" s="42">
        <v>19.840500000000002</v>
      </c>
      <c r="BO46" s="42">
        <v>20.731999999999999</v>
      </c>
      <c r="BP46" s="42">
        <v>21.618500000000001</v>
      </c>
      <c r="BQ46" s="42">
        <v>22.5</v>
      </c>
      <c r="BR46" s="42">
        <v>23.377000000000002</v>
      </c>
      <c r="BS46" s="42">
        <v>24.249500000000001</v>
      </c>
      <c r="BT46" s="42">
        <v>25.117000000000001</v>
      </c>
      <c r="BU46" s="42">
        <v>25.979500000000002</v>
      </c>
      <c r="BV46" s="42">
        <v>26.837499999999999</v>
      </c>
      <c r="BW46" s="42">
        <v>27.6905</v>
      </c>
      <c r="BX46" s="42">
        <v>28.538499999999999</v>
      </c>
      <c r="BY46" s="42">
        <v>29.381500000000003</v>
      </c>
      <c r="BZ46" s="42">
        <v>30.2195</v>
      </c>
      <c r="CA46" s="42">
        <v>31.052500000000002</v>
      </c>
      <c r="CB46" s="42">
        <v>31.880000000000003</v>
      </c>
      <c r="CC46" s="42">
        <v>32.701499999999996</v>
      </c>
      <c r="CD46" s="42">
        <v>33.518000000000001</v>
      </c>
      <c r="CE46" s="42">
        <v>34.328499999999998</v>
      </c>
      <c r="CF46" s="42">
        <v>35.134</v>
      </c>
      <c r="CG46" s="42">
        <v>35.932999999999993</v>
      </c>
      <c r="CH46" s="42">
        <v>36.724999999999994</v>
      </c>
      <c r="CI46" s="42">
        <v>37.509</v>
      </c>
      <c r="CJ46" s="42">
        <v>38.284499999999994</v>
      </c>
      <c r="CK46" s="42">
        <v>39.049999999999997</v>
      </c>
      <c r="CL46" s="42">
        <v>39.804999999999993</v>
      </c>
      <c r="CM46" s="42">
        <v>40.548000000000002</v>
      </c>
      <c r="CN46" s="42" t="s">
        <v>410</v>
      </c>
      <c r="CO46" s="42" t="s">
        <v>410</v>
      </c>
      <c r="CP46" s="42" t="s">
        <v>410</v>
      </c>
      <c r="CQ46" s="42" t="s">
        <v>410</v>
      </c>
      <c r="CR46" s="42" t="s">
        <v>410</v>
      </c>
      <c r="CS46" s="42" t="s">
        <v>410</v>
      </c>
      <c r="CT46" s="42" t="s">
        <v>410</v>
      </c>
      <c r="CU46" s="42" t="s">
        <v>410</v>
      </c>
      <c r="CV46" s="42" t="s">
        <v>410</v>
      </c>
      <c r="CW46" s="42" t="s">
        <v>410</v>
      </c>
      <c r="CX46" s="42" t="s">
        <v>410</v>
      </c>
      <c r="CY46" s="42" t="s">
        <v>410</v>
      </c>
      <c r="CZ46" s="42" t="s">
        <v>410</v>
      </c>
      <c r="DA46" s="42" t="s">
        <v>410</v>
      </c>
    </row>
    <row r="47" spans="1:105" x14ac:dyDescent="0.25">
      <c r="A47" s="18">
        <v>45</v>
      </c>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v>0.99449999999999994</v>
      </c>
      <c r="AV47" s="42">
        <v>1.9834999999999998</v>
      </c>
      <c r="AW47" s="42">
        <v>2.9669999999999996</v>
      </c>
      <c r="AX47" s="42">
        <v>3.9455</v>
      </c>
      <c r="AY47" s="42">
        <v>4.9190000000000005</v>
      </c>
      <c r="AZ47" s="42">
        <v>5.8875000000000011</v>
      </c>
      <c r="BA47" s="42">
        <v>6.8510000000000009</v>
      </c>
      <c r="BB47" s="42">
        <v>7.8100000000000005</v>
      </c>
      <c r="BC47" s="42">
        <v>8.7639999999999993</v>
      </c>
      <c r="BD47" s="42">
        <v>9.7129999999999992</v>
      </c>
      <c r="BE47" s="42">
        <v>10.657</v>
      </c>
      <c r="BF47" s="42">
        <v>11.596</v>
      </c>
      <c r="BG47" s="42">
        <v>12.5305</v>
      </c>
      <c r="BH47" s="42">
        <v>13.459999999999999</v>
      </c>
      <c r="BI47" s="42">
        <v>14.385</v>
      </c>
      <c r="BJ47" s="42">
        <v>15.305</v>
      </c>
      <c r="BK47" s="42">
        <v>16.220000000000002</v>
      </c>
      <c r="BL47" s="42">
        <v>17.130000000000003</v>
      </c>
      <c r="BM47" s="42">
        <v>18.035499999999999</v>
      </c>
      <c r="BN47" s="42">
        <v>18.936</v>
      </c>
      <c r="BO47" s="42">
        <v>19.831499999999998</v>
      </c>
      <c r="BP47" s="42">
        <v>20.722500000000004</v>
      </c>
      <c r="BQ47" s="42">
        <v>21.608499999999999</v>
      </c>
      <c r="BR47" s="42">
        <v>22.490000000000002</v>
      </c>
      <c r="BS47" s="42">
        <v>23.366500000000002</v>
      </c>
      <c r="BT47" s="42">
        <v>24.238</v>
      </c>
      <c r="BU47" s="42">
        <v>25.105000000000004</v>
      </c>
      <c r="BV47" s="42">
        <v>25.966999999999999</v>
      </c>
      <c r="BW47" s="42">
        <v>26.824000000000002</v>
      </c>
      <c r="BX47" s="42">
        <v>27.676000000000002</v>
      </c>
      <c r="BY47" s="42">
        <v>28.523000000000003</v>
      </c>
      <c r="BZ47" s="42">
        <v>29.365000000000002</v>
      </c>
      <c r="CA47" s="42">
        <v>30.201500000000003</v>
      </c>
      <c r="CB47" s="42">
        <v>31.033000000000001</v>
      </c>
      <c r="CC47" s="42">
        <v>31.858499999999999</v>
      </c>
      <c r="CD47" s="42">
        <v>32.6785</v>
      </c>
      <c r="CE47" s="42">
        <v>33.492999999999995</v>
      </c>
      <c r="CF47" s="42">
        <v>34.301999999999992</v>
      </c>
      <c r="CG47" s="42">
        <v>35.104500000000002</v>
      </c>
      <c r="CH47" s="42">
        <v>35.9</v>
      </c>
      <c r="CI47" s="42">
        <v>36.6875</v>
      </c>
      <c r="CJ47" s="42">
        <v>37.466499999999996</v>
      </c>
      <c r="CK47" s="42">
        <v>38.234999999999999</v>
      </c>
      <c r="CL47" s="42">
        <v>38.992999999999995</v>
      </c>
      <c r="CM47" s="42">
        <v>39.739000000000004</v>
      </c>
      <c r="CN47" s="42" t="s">
        <v>410</v>
      </c>
      <c r="CO47" s="42" t="s">
        <v>410</v>
      </c>
      <c r="CP47" s="42" t="s">
        <v>410</v>
      </c>
      <c r="CQ47" s="42" t="s">
        <v>410</v>
      </c>
      <c r="CR47" s="42" t="s">
        <v>410</v>
      </c>
      <c r="CS47" s="42" t="s">
        <v>410</v>
      </c>
      <c r="CT47" s="42" t="s">
        <v>410</v>
      </c>
      <c r="CU47" s="42" t="s">
        <v>410</v>
      </c>
      <c r="CV47" s="42" t="s">
        <v>410</v>
      </c>
      <c r="CW47" s="42" t="s">
        <v>410</v>
      </c>
      <c r="CX47" s="42" t="s">
        <v>410</v>
      </c>
      <c r="CY47" s="42" t="s">
        <v>410</v>
      </c>
      <c r="CZ47" s="42" t="s">
        <v>410</v>
      </c>
      <c r="DA47" s="42" t="s">
        <v>410</v>
      </c>
    </row>
    <row r="48" spans="1:105" x14ac:dyDescent="0.25">
      <c r="A48" s="18">
        <v>46</v>
      </c>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v>0.99350000000000005</v>
      </c>
      <c r="AW48" s="42">
        <v>1.9819999999999998</v>
      </c>
      <c r="AX48" s="42">
        <v>2.9655</v>
      </c>
      <c r="AY48" s="42">
        <v>3.944</v>
      </c>
      <c r="AZ48" s="42">
        <v>4.9175000000000004</v>
      </c>
      <c r="BA48" s="42">
        <v>5.8860000000000001</v>
      </c>
      <c r="BB48" s="42">
        <v>6.8495000000000008</v>
      </c>
      <c r="BC48" s="42">
        <v>7.8079999999999998</v>
      </c>
      <c r="BD48" s="42">
        <v>8.7620000000000005</v>
      </c>
      <c r="BE48" s="42">
        <v>9.7109999999999985</v>
      </c>
      <c r="BF48" s="42">
        <v>10.654999999999999</v>
      </c>
      <c r="BG48" s="42">
        <v>11.594000000000001</v>
      </c>
      <c r="BH48" s="42">
        <v>12.527999999999999</v>
      </c>
      <c r="BI48" s="42">
        <v>13.456999999999999</v>
      </c>
      <c r="BJ48" s="42">
        <v>14.381</v>
      </c>
      <c r="BK48" s="42">
        <v>15.3005</v>
      </c>
      <c r="BL48" s="42">
        <v>16.215000000000003</v>
      </c>
      <c r="BM48" s="42">
        <v>17.124500000000001</v>
      </c>
      <c r="BN48" s="42">
        <v>18.029000000000003</v>
      </c>
      <c r="BO48" s="42">
        <v>18.929500000000001</v>
      </c>
      <c r="BP48" s="42">
        <v>19.825000000000003</v>
      </c>
      <c r="BQ48" s="42">
        <v>20.715500000000002</v>
      </c>
      <c r="BR48" s="42">
        <v>21.601000000000003</v>
      </c>
      <c r="BS48" s="42">
        <v>22.481999999999999</v>
      </c>
      <c r="BT48" s="42">
        <v>23.358000000000001</v>
      </c>
      <c r="BU48" s="42">
        <v>24.229000000000003</v>
      </c>
      <c r="BV48" s="42">
        <v>25.094999999999999</v>
      </c>
      <c r="BW48" s="42">
        <v>25.956000000000003</v>
      </c>
      <c r="BX48" s="42">
        <v>26.812000000000001</v>
      </c>
      <c r="BY48" s="42">
        <v>27.663000000000004</v>
      </c>
      <c r="BZ48" s="42">
        <v>28.509</v>
      </c>
      <c r="CA48" s="42">
        <v>29.349499999999999</v>
      </c>
      <c r="CB48" s="42">
        <v>30.185000000000002</v>
      </c>
      <c r="CC48" s="42">
        <v>31.014499999999998</v>
      </c>
      <c r="CD48" s="42">
        <v>31.838000000000001</v>
      </c>
      <c r="CE48" s="42">
        <v>32.656499999999994</v>
      </c>
      <c r="CF48" s="42">
        <v>33.468999999999994</v>
      </c>
      <c r="CG48" s="42">
        <v>34.274999999999999</v>
      </c>
      <c r="CH48" s="42">
        <v>35.073999999999998</v>
      </c>
      <c r="CI48" s="42">
        <v>35.865499999999997</v>
      </c>
      <c r="CJ48" s="42">
        <v>36.647999999999996</v>
      </c>
      <c r="CK48" s="42">
        <v>37.420499999999997</v>
      </c>
      <c r="CL48" s="42">
        <v>38.181999999999995</v>
      </c>
      <c r="CM48" s="42">
        <v>38.930999999999997</v>
      </c>
      <c r="CN48" s="42" t="s">
        <v>410</v>
      </c>
      <c r="CO48" s="42" t="s">
        <v>410</v>
      </c>
      <c r="CP48" s="42" t="s">
        <v>410</v>
      </c>
      <c r="CQ48" s="42" t="s">
        <v>410</v>
      </c>
      <c r="CR48" s="42" t="s">
        <v>410</v>
      </c>
      <c r="CS48" s="42" t="s">
        <v>410</v>
      </c>
      <c r="CT48" s="42" t="s">
        <v>410</v>
      </c>
      <c r="CU48" s="42" t="s">
        <v>410</v>
      </c>
      <c r="CV48" s="42" t="s">
        <v>410</v>
      </c>
      <c r="CW48" s="42" t="s">
        <v>410</v>
      </c>
      <c r="CX48" s="42" t="s">
        <v>410</v>
      </c>
      <c r="CY48" s="42" t="s">
        <v>410</v>
      </c>
      <c r="CZ48" s="42" t="s">
        <v>410</v>
      </c>
      <c r="DA48" s="42" t="s">
        <v>410</v>
      </c>
    </row>
    <row r="49" spans="1:105" x14ac:dyDescent="0.25">
      <c r="A49" s="18">
        <v>47</v>
      </c>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v>0.99350000000000005</v>
      </c>
      <c r="AX49" s="42">
        <v>1.9819999999999998</v>
      </c>
      <c r="AY49" s="42">
        <v>2.9655</v>
      </c>
      <c r="AZ49" s="42">
        <v>3.944</v>
      </c>
      <c r="BA49" s="42">
        <v>4.9175000000000004</v>
      </c>
      <c r="BB49" s="42">
        <v>5.8860000000000001</v>
      </c>
      <c r="BC49" s="42">
        <v>6.8495000000000008</v>
      </c>
      <c r="BD49" s="42">
        <v>7.8079999999999998</v>
      </c>
      <c r="BE49" s="42">
        <v>8.7614999999999998</v>
      </c>
      <c r="BF49" s="42">
        <v>9.7100000000000009</v>
      </c>
      <c r="BG49" s="42">
        <v>10.654</v>
      </c>
      <c r="BH49" s="42">
        <v>11.593</v>
      </c>
      <c r="BI49" s="42">
        <v>12.527000000000001</v>
      </c>
      <c r="BJ49" s="42">
        <v>13.456</v>
      </c>
      <c r="BK49" s="42">
        <v>14.379999999999999</v>
      </c>
      <c r="BL49" s="42">
        <v>15.298999999999999</v>
      </c>
      <c r="BM49" s="42">
        <v>16.213500000000003</v>
      </c>
      <c r="BN49" s="42">
        <v>17.123000000000001</v>
      </c>
      <c r="BO49" s="42">
        <v>18.027500000000003</v>
      </c>
      <c r="BP49" s="42">
        <v>18.927</v>
      </c>
      <c r="BQ49" s="42">
        <v>19.822000000000003</v>
      </c>
      <c r="BR49" s="42">
        <v>20.712000000000003</v>
      </c>
      <c r="BS49" s="42">
        <v>21.597000000000001</v>
      </c>
      <c r="BT49" s="42">
        <v>22.477000000000004</v>
      </c>
      <c r="BU49" s="42">
        <v>23.352000000000004</v>
      </c>
      <c r="BV49" s="42">
        <v>24.222000000000001</v>
      </c>
      <c r="BW49" s="42">
        <v>25.087000000000003</v>
      </c>
      <c r="BX49" s="42">
        <v>25.947000000000003</v>
      </c>
      <c r="BY49" s="42">
        <v>26.802</v>
      </c>
      <c r="BZ49" s="42">
        <v>27.652000000000001</v>
      </c>
      <c r="CA49" s="42">
        <v>28.496500000000001</v>
      </c>
      <c r="CB49" s="42">
        <v>29.335999999999999</v>
      </c>
      <c r="CC49" s="42">
        <v>30.169499999999999</v>
      </c>
      <c r="CD49" s="42">
        <v>30.997</v>
      </c>
      <c r="CE49" s="42">
        <v>31.819000000000003</v>
      </c>
      <c r="CF49" s="42">
        <v>32.634999999999998</v>
      </c>
      <c r="CG49" s="42">
        <v>33.444499999999998</v>
      </c>
      <c r="CH49" s="42">
        <v>34.247</v>
      </c>
      <c r="CI49" s="42">
        <v>35.041499999999999</v>
      </c>
      <c r="CJ49" s="42">
        <v>35.826999999999998</v>
      </c>
      <c r="CK49" s="42">
        <v>36.602499999999992</v>
      </c>
      <c r="CL49" s="42">
        <v>37.366999999999997</v>
      </c>
      <c r="CM49" s="42">
        <v>38.119500000000002</v>
      </c>
      <c r="CN49" s="42" t="s">
        <v>410</v>
      </c>
      <c r="CO49" s="42" t="s">
        <v>410</v>
      </c>
      <c r="CP49" s="42" t="s">
        <v>410</v>
      </c>
      <c r="CQ49" s="42" t="s">
        <v>410</v>
      </c>
      <c r="CR49" s="42" t="s">
        <v>410</v>
      </c>
      <c r="CS49" s="42" t="s">
        <v>410</v>
      </c>
      <c r="CT49" s="42" t="s">
        <v>410</v>
      </c>
      <c r="CU49" s="42" t="s">
        <v>410</v>
      </c>
      <c r="CV49" s="42" t="s">
        <v>410</v>
      </c>
      <c r="CW49" s="42" t="s">
        <v>410</v>
      </c>
      <c r="CX49" s="42" t="s">
        <v>410</v>
      </c>
      <c r="CY49" s="42" t="s">
        <v>410</v>
      </c>
      <c r="CZ49" s="42" t="s">
        <v>410</v>
      </c>
      <c r="DA49" s="42" t="s">
        <v>410</v>
      </c>
    </row>
    <row r="50" spans="1:105" x14ac:dyDescent="0.25">
      <c r="A50" s="18">
        <v>48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v>0.99350000000000005</v>
      </c>
      <c r="AY50" s="42">
        <v>1.9819999999999998</v>
      </c>
      <c r="AZ50" s="42">
        <v>2.9655</v>
      </c>
      <c r="BA50" s="42">
        <v>3.944</v>
      </c>
      <c r="BB50" s="42">
        <v>4.9175000000000004</v>
      </c>
      <c r="BC50" s="42">
        <v>5.8855000000000004</v>
      </c>
      <c r="BD50" s="42">
        <v>6.8485000000000005</v>
      </c>
      <c r="BE50" s="42">
        <v>7.8064999999999998</v>
      </c>
      <c r="BF50" s="42">
        <v>8.7594999999999992</v>
      </c>
      <c r="BG50" s="42">
        <v>9.7074999999999996</v>
      </c>
      <c r="BH50" s="42">
        <v>10.650499999999999</v>
      </c>
      <c r="BI50" s="42">
        <v>11.5885</v>
      </c>
      <c r="BJ50" s="42">
        <v>12.521999999999998</v>
      </c>
      <c r="BK50" s="42">
        <v>13.450499999999998</v>
      </c>
      <c r="BL50" s="42">
        <v>14.373999999999999</v>
      </c>
      <c r="BM50" s="42">
        <v>15.2925</v>
      </c>
      <c r="BN50" s="42">
        <v>16.206000000000003</v>
      </c>
      <c r="BO50" s="42">
        <v>17.115000000000002</v>
      </c>
      <c r="BP50" s="42">
        <v>18.019000000000002</v>
      </c>
      <c r="BQ50" s="42">
        <v>18.917999999999999</v>
      </c>
      <c r="BR50" s="42">
        <v>19.812000000000001</v>
      </c>
      <c r="BS50" s="42">
        <v>20.701000000000001</v>
      </c>
      <c r="BT50" s="42">
        <v>21.585000000000001</v>
      </c>
      <c r="BU50" s="42">
        <v>22.464500000000001</v>
      </c>
      <c r="BV50" s="42">
        <v>23.338999999999999</v>
      </c>
      <c r="BW50" s="42">
        <v>24.208500000000001</v>
      </c>
      <c r="BX50" s="42">
        <v>25.072500000000002</v>
      </c>
      <c r="BY50" s="42">
        <v>25.9315</v>
      </c>
      <c r="BZ50" s="42">
        <v>26.785500000000003</v>
      </c>
      <c r="CA50" s="42">
        <v>27.634</v>
      </c>
      <c r="CB50" s="42">
        <v>28.477000000000004</v>
      </c>
      <c r="CC50" s="42">
        <v>29.314500000000002</v>
      </c>
      <c r="CD50" s="42">
        <v>30.145500000000002</v>
      </c>
      <c r="CE50" s="42">
        <v>30.971500000000002</v>
      </c>
      <c r="CF50" s="42">
        <v>31.791500000000003</v>
      </c>
      <c r="CG50" s="42">
        <v>32.604999999999997</v>
      </c>
      <c r="CH50" s="42">
        <v>33.411000000000001</v>
      </c>
      <c r="CI50" s="42">
        <v>34.209000000000003</v>
      </c>
      <c r="CJ50" s="42">
        <v>34.9985</v>
      </c>
      <c r="CK50" s="42">
        <v>35.777000000000001</v>
      </c>
      <c r="CL50" s="42">
        <v>36.545000000000002</v>
      </c>
      <c r="CM50" s="42">
        <v>37.301000000000002</v>
      </c>
      <c r="CN50" s="42" t="s">
        <v>410</v>
      </c>
      <c r="CO50" s="42" t="s">
        <v>410</v>
      </c>
      <c r="CP50" s="42" t="s">
        <v>410</v>
      </c>
      <c r="CQ50" s="42" t="s">
        <v>410</v>
      </c>
      <c r="CR50" s="42" t="s">
        <v>410</v>
      </c>
      <c r="CS50" s="42" t="s">
        <v>410</v>
      </c>
      <c r="CT50" s="42" t="s">
        <v>410</v>
      </c>
      <c r="CU50" s="42" t="s">
        <v>410</v>
      </c>
      <c r="CV50" s="42" t="s">
        <v>410</v>
      </c>
      <c r="CW50" s="42" t="s">
        <v>410</v>
      </c>
      <c r="CX50" s="42" t="s">
        <v>410</v>
      </c>
      <c r="CY50" s="42" t="s">
        <v>410</v>
      </c>
      <c r="CZ50" s="42" t="s">
        <v>410</v>
      </c>
      <c r="DA50" s="42" t="s">
        <v>410</v>
      </c>
    </row>
    <row r="51" spans="1:105" x14ac:dyDescent="0.25">
      <c r="A51" s="18">
        <v>49</v>
      </c>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v>0.99350000000000005</v>
      </c>
      <c r="AZ51" s="42">
        <v>1.9819999999999998</v>
      </c>
      <c r="BA51" s="42">
        <v>2.9649999999999999</v>
      </c>
      <c r="BB51" s="42">
        <v>3.9429999999999996</v>
      </c>
      <c r="BC51" s="42">
        <v>4.9160000000000004</v>
      </c>
      <c r="BD51" s="42">
        <v>5.8840000000000003</v>
      </c>
      <c r="BE51" s="42">
        <v>6.8470000000000004</v>
      </c>
      <c r="BF51" s="42">
        <v>7.8049999999999997</v>
      </c>
      <c r="BG51" s="42">
        <v>8.7579999999999991</v>
      </c>
      <c r="BH51" s="42">
        <v>9.7059999999999995</v>
      </c>
      <c r="BI51" s="42">
        <v>10.648999999999999</v>
      </c>
      <c r="BJ51" s="42">
        <v>11.587</v>
      </c>
      <c r="BK51" s="42">
        <v>12.52</v>
      </c>
      <c r="BL51" s="42">
        <v>13.448</v>
      </c>
      <c r="BM51" s="42">
        <v>14.371499999999999</v>
      </c>
      <c r="BN51" s="42">
        <v>15.29</v>
      </c>
      <c r="BO51" s="42">
        <v>16.203499999999998</v>
      </c>
      <c r="BP51" s="42">
        <v>17.112000000000002</v>
      </c>
      <c r="BQ51" s="42">
        <v>18.015500000000003</v>
      </c>
      <c r="BR51" s="42">
        <v>18.914000000000001</v>
      </c>
      <c r="BS51" s="42">
        <v>19.808</v>
      </c>
      <c r="BT51" s="42">
        <v>20.697000000000003</v>
      </c>
      <c r="BU51" s="42">
        <v>21.581000000000003</v>
      </c>
      <c r="BV51" s="42">
        <v>22.46</v>
      </c>
      <c r="BW51" s="42">
        <v>23.334</v>
      </c>
      <c r="BX51" s="42">
        <v>24.202500000000001</v>
      </c>
      <c r="BY51" s="42">
        <v>25.0655</v>
      </c>
      <c r="BZ51" s="42">
        <v>25.923500000000001</v>
      </c>
      <c r="CA51" s="42">
        <v>26.776000000000003</v>
      </c>
      <c r="CB51" s="42">
        <v>27.623000000000001</v>
      </c>
      <c r="CC51" s="42">
        <v>28.464000000000002</v>
      </c>
      <c r="CD51" s="42">
        <v>29.298999999999999</v>
      </c>
      <c r="CE51" s="42">
        <v>30.129000000000001</v>
      </c>
      <c r="CF51" s="42">
        <v>30.952500000000001</v>
      </c>
      <c r="CG51" s="42">
        <v>31.769500000000001</v>
      </c>
      <c r="CH51" s="42">
        <v>32.579499999999996</v>
      </c>
      <c r="CI51" s="42">
        <v>33.381</v>
      </c>
      <c r="CJ51" s="42">
        <v>34.173499999999997</v>
      </c>
      <c r="CK51" s="42">
        <v>34.955500000000001</v>
      </c>
      <c r="CL51" s="42">
        <v>35.726500000000001</v>
      </c>
      <c r="CM51" s="42">
        <v>36.485500000000002</v>
      </c>
      <c r="CN51" s="42" t="s">
        <v>410</v>
      </c>
      <c r="CO51" s="42" t="s">
        <v>410</v>
      </c>
      <c r="CP51" s="42" t="s">
        <v>410</v>
      </c>
      <c r="CQ51" s="42" t="s">
        <v>410</v>
      </c>
      <c r="CR51" s="42" t="s">
        <v>410</v>
      </c>
      <c r="CS51" s="42" t="s">
        <v>410</v>
      </c>
      <c r="CT51" s="42" t="s">
        <v>410</v>
      </c>
      <c r="CU51" s="42" t="s">
        <v>410</v>
      </c>
      <c r="CV51" s="42" t="s">
        <v>410</v>
      </c>
      <c r="CW51" s="42" t="s">
        <v>410</v>
      </c>
      <c r="CX51" s="42" t="s">
        <v>410</v>
      </c>
      <c r="CY51" s="42" t="s">
        <v>410</v>
      </c>
      <c r="CZ51" s="42" t="s">
        <v>410</v>
      </c>
      <c r="DA51" s="42" t="s">
        <v>410</v>
      </c>
    </row>
    <row r="52" spans="1:105" x14ac:dyDescent="0.25">
      <c r="A52" s="18">
        <v>50</v>
      </c>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v>0.99299999999999999</v>
      </c>
      <c r="BA52" s="42">
        <v>1.9809999999999999</v>
      </c>
      <c r="BB52" s="42">
        <v>2.964</v>
      </c>
      <c r="BC52" s="42">
        <v>3.9419999999999997</v>
      </c>
      <c r="BD52" s="42">
        <v>4.915</v>
      </c>
      <c r="BE52" s="42">
        <v>5.8830000000000009</v>
      </c>
      <c r="BF52" s="42">
        <v>6.8460000000000001</v>
      </c>
      <c r="BG52" s="42">
        <v>7.8040000000000003</v>
      </c>
      <c r="BH52" s="42">
        <v>8.7564999999999991</v>
      </c>
      <c r="BI52" s="42">
        <v>9.7040000000000006</v>
      </c>
      <c r="BJ52" s="42">
        <v>10.6465</v>
      </c>
      <c r="BK52" s="42">
        <v>11.584</v>
      </c>
      <c r="BL52" s="42">
        <v>12.516500000000001</v>
      </c>
      <c r="BM52" s="42">
        <v>13.443999999999999</v>
      </c>
      <c r="BN52" s="42">
        <v>14.366499999999998</v>
      </c>
      <c r="BO52" s="42">
        <v>15.2845</v>
      </c>
      <c r="BP52" s="42">
        <v>16.197500000000002</v>
      </c>
      <c r="BQ52" s="42">
        <v>17.105499999999999</v>
      </c>
      <c r="BR52" s="42">
        <v>18.008500000000002</v>
      </c>
      <c r="BS52" s="42">
        <v>18.906500000000001</v>
      </c>
      <c r="BT52" s="42">
        <v>19.799500000000002</v>
      </c>
      <c r="BU52" s="42">
        <v>20.6875</v>
      </c>
      <c r="BV52" s="42">
        <v>21.570500000000003</v>
      </c>
      <c r="BW52" s="42">
        <v>22.448500000000003</v>
      </c>
      <c r="BX52" s="42">
        <v>23.321000000000002</v>
      </c>
      <c r="BY52" s="42">
        <v>24.188500000000001</v>
      </c>
      <c r="BZ52" s="42">
        <v>25.0505</v>
      </c>
      <c r="CA52" s="42">
        <v>25.907000000000004</v>
      </c>
      <c r="CB52" s="42">
        <v>26.758000000000003</v>
      </c>
      <c r="CC52" s="42">
        <v>27.603000000000002</v>
      </c>
      <c r="CD52" s="42">
        <v>28.442</v>
      </c>
      <c r="CE52" s="42">
        <v>29.275500000000001</v>
      </c>
      <c r="CF52" s="42">
        <v>30.103000000000002</v>
      </c>
      <c r="CG52" s="42">
        <v>30.923500000000004</v>
      </c>
      <c r="CH52" s="42">
        <v>31.737000000000002</v>
      </c>
      <c r="CI52" s="42">
        <v>32.542000000000002</v>
      </c>
      <c r="CJ52" s="42">
        <v>33.337999999999994</v>
      </c>
      <c r="CK52" s="42">
        <v>34.122999999999998</v>
      </c>
      <c r="CL52" s="42">
        <v>34.897499999999994</v>
      </c>
      <c r="CM52" s="42">
        <v>35.659499999999994</v>
      </c>
      <c r="CN52" s="42" t="s">
        <v>410</v>
      </c>
      <c r="CO52" s="42" t="s">
        <v>410</v>
      </c>
      <c r="CP52" s="42" t="s">
        <v>410</v>
      </c>
      <c r="CQ52" s="42" t="s">
        <v>410</v>
      </c>
      <c r="CR52" s="42" t="s">
        <v>410</v>
      </c>
      <c r="CS52" s="42" t="s">
        <v>410</v>
      </c>
      <c r="CT52" s="42" t="s">
        <v>410</v>
      </c>
      <c r="CU52" s="42" t="s">
        <v>410</v>
      </c>
      <c r="CV52" s="42" t="s">
        <v>410</v>
      </c>
      <c r="CW52" s="42" t="s">
        <v>410</v>
      </c>
      <c r="CX52" s="42" t="s">
        <v>410</v>
      </c>
      <c r="CY52" s="42" t="s">
        <v>410</v>
      </c>
      <c r="CZ52" s="42" t="s">
        <v>410</v>
      </c>
      <c r="DA52" s="42" t="s">
        <v>410</v>
      </c>
    </row>
    <row r="53" spans="1:105" x14ac:dyDescent="0.25">
      <c r="A53" s="18">
        <v>51</v>
      </c>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v>0.99299999999999999</v>
      </c>
      <c r="BB53" s="42">
        <v>1.9804999999999999</v>
      </c>
      <c r="BC53" s="42">
        <v>2.9630000000000001</v>
      </c>
      <c r="BD53" s="42">
        <v>3.9405000000000001</v>
      </c>
      <c r="BE53" s="42">
        <v>4.9130000000000003</v>
      </c>
      <c r="BF53" s="42">
        <v>5.8800000000000008</v>
      </c>
      <c r="BG53" s="42">
        <v>6.8420000000000005</v>
      </c>
      <c r="BH53" s="42">
        <v>7.7990000000000004</v>
      </c>
      <c r="BI53" s="42">
        <v>8.7509999999999994</v>
      </c>
      <c r="BJ53" s="42">
        <v>9.6980000000000004</v>
      </c>
      <c r="BK53" s="42">
        <v>10.640499999999999</v>
      </c>
      <c r="BL53" s="42">
        <v>11.577999999999999</v>
      </c>
      <c r="BM53" s="42">
        <v>12.51</v>
      </c>
      <c r="BN53" s="42">
        <v>13.436999999999999</v>
      </c>
      <c r="BO53" s="42">
        <v>14.358999999999998</v>
      </c>
      <c r="BP53" s="42">
        <v>15.276499999999999</v>
      </c>
      <c r="BQ53" s="42">
        <v>16.188500000000001</v>
      </c>
      <c r="BR53" s="42">
        <v>17.095500000000001</v>
      </c>
      <c r="BS53" s="42">
        <v>17.997500000000002</v>
      </c>
      <c r="BT53" s="42">
        <v>18.895000000000003</v>
      </c>
      <c r="BU53" s="42">
        <v>19.787500000000001</v>
      </c>
      <c r="BV53" s="42">
        <v>20.675000000000001</v>
      </c>
      <c r="BW53" s="42">
        <v>21.557000000000002</v>
      </c>
      <c r="BX53" s="42">
        <v>22.433500000000002</v>
      </c>
      <c r="BY53" s="42">
        <v>23.305</v>
      </c>
      <c r="BZ53" s="42">
        <v>24.170999999999999</v>
      </c>
      <c r="CA53" s="42">
        <v>25.032000000000004</v>
      </c>
      <c r="CB53" s="42">
        <v>25.887</v>
      </c>
      <c r="CC53" s="42">
        <v>26.736000000000004</v>
      </c>
      <c r="CD53" s="42">
        <v>27.579000000000001</v>
      </c>
      <c r="CE53" s="42">
        <v>28.416499999999999</v>
      </c>
      <c r="CF53" s="42">
        <v>29.248000000000001</v>
      </c>
      <c r="CG53" s="42">
        <v>30.072500000000002</v>
      </c>
      <c r="CH53" s="42">
        <v>30.889500000000002</v>
      </c>
      <c r="CI53" s="42">
        <v>31.698500000000003</v>
      </c>
      <c r="CJ53" s="42">
        <v>32.497500000000002</v>
      </c>
      <c r="CK53" s="42">
        <v>33.286499999999997</v>
      </c>
      <c r="CL53" s="42">
        <v>34.064499999999995</v>
      </c>
      <c r="CM53" s="42">
        <v>34.829499999999996</v>
      </c>
      <c r="CN53" s="42" t="s">
        <v>410</v>
      </c>
      <c r="CO53" s="42" t="s">
        <v>410</v>
      </c>
      <c r="CP53" s="42" t="s">
        <v>410</v>
      </c>
      <c r="CQ53" s="42" t="s">
        <v>410</v>
      </c>
      <c r="CR53" s="42" t="s">
        <v>410</v>
      </c>
      <c r="CS53" s="42" t="s">
        <v>410</v>
      </c>
      <c r="CT53" s="42" t="s">
        <v>410</v>
      </c>
      <c r="CU53" s="42" t="s">
        <v>410</v>
      </c>
      <c r="CV53" s="42" t="s">
        <v>410</v>
      </c>
      <c r="CW53" s="42" t="s">
        <v>410</v>
      </c>
      <c r="CX53" s="42" t="s">
        <v>410</v>
      </c>
      <c r="CY53" s="42" t="s">
        <v>410</v>
      </c>
      <c r="CZ53" s="42" t="s">
        <v>410</v>
      </c>
      <c r="DA53" s="42" t="s">
        <v>410</v>
      </c>
    </row>
    <row r="54" spans="1:105" x14ac:dyDescent="0.25">
      <c r="A54" s="18">
        <v>52</v>
      </c>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v>0.99249999999999994</v>
      </c>
      <c r="BC54" s="42">
        <v>1.98</v>
      </c>
      <c r="BD54" s="42">
        <v>2.9619999999999997</v>
      </c>
      <c r="BE54" s="42">
        <v>3.9390000000000001</v>
      </c>
      <c r="BF54" s="42">
        <v>4.9109999999999996</v>
      </c>
      <c r="BG54" s="42">
        <v>5.8780000000000001</v>
      </c>
      <c r="BH54" s="42">
        <v>6.84</v>
      </c>
      <c r="BI54" s="42">
        <v>7.7970000000000006</v>
      </c>
      <c r="BJ54" s="42">
        <v>8.7484999999999999</v>
      </c>
      <c r="BK54" s="42">
        <v>9.6950000000000003</v>
      </c>
      <c r="BL54" s="42">
        <v>10.6365</v>
      </c>
      <c r="BM54" s="42">
        <v>11.573</v>
      </c>
      <c r="BN54" s="42">
        <v>12.504999999999999</v>
      </c>
      <c r="BO54" s="42">
        <v>13.431999999999999</v>
      </c>
      <c r="BP54" s="42">
        <v>14.353999999999999</v>
      </c>
      <c r="BQ54" s="42">
        <v>15.271000000000001</v>
      </c>
      <c r="BR54" s="42">
        <v>16.183</v>
      </c>
      <c r="BS54" s="42">
        <v>17.090000000000003</v>
      </c>
      <c r="BT54" s="42">
        <v>17.991500000000002</v>
      </c>
      <c r="BU54" s="42">
        <v>18.888000000000002</v>
      </c>
      <c r="BV54" s="42">
        <v>19.779499999999999</v>
      </c>
      <c r="BW54" s="42">
        <v>20.666</v>
      </c>
      <c r="BX54" s="42">
        <v>21.547000000000001</v>
      </c>
      <c r="BY54" s="42">
        <v>22.422499999999999</v>
      </c>
      <c r="BZ54" s="42">
        <v>23.292500000000004</v>
      </c>
      <c r="CA54" s="42">
        <v>24.157499999999999</v>
      </c>
      <c r="CB54" s="42">
        <v>25.016500000000001</v>
      </c>
      <c r="CC54" s="42">
        <v>25.869500000000002</v>
      </c>
      <c r="CD54" s="42">
        <v>26.716000000000001</v>
      </c>
      <c r="CE54" s="42">
        <v>27.557500000000001</v>
      </c>
      <c r="CF54" s="42">
        <v>28.392000000000003</v>
      </c>
      <c r="CG54" s="42">
        <v>29.220000000000002</v>
      </c>
      <c r="CH54" s="42">
        <v>30.040500000000002</v>
      </c>
      <c r="CI54" s="42">
        <v>30.852499999999999</v>
      </c>
      <c r="CJ54" s="42">
        <v>31.6555</v>
      </c>
      <c r="CK54" s="42">
        <v>32.447499999999998</v>
      </c>
      <c r="CL54" s="42">
        <v>33.228499999999997</v>
      </c>
      <c r="CM54" s="42">
        <v>33.997</v>
      </c>
      <c r="CN54" s="42" t="s">
        <v>410</v>
      </c>
      <c r="CO54" s="42" t="s">
        <v>410</v>
      </c>
      <c r="CP54" s="42" t="s">
        <v>410</v>
      </c>
      <c r="CQ54" s="42" t="s">
        <v>410</v>
      </c>
      <c r="CR54" s="42" t="s">
        <v>410</v>
      </c>
      <c r="CS54" s="42" t="s">
        <v>410</v>
      </c>
      <c r="CT54" s="42" t="s">
        <v>410</v>
      </c>
      <c r="CU54" s="42" t="s">
        <v>410</v>
      </c>
      <c r="CV54" s="42" t="s">
        <v>410</v>
      </c>
      <c r="CW54" s="42" t="s">
        <v>410</v>
      </c>
      <c r="CX54" s="42" t="s">
        <v>410</v>
      </c>
      <c r="CY54" s="42" t="s">
        <v>410</v>
      </c>
      <c r="CZ54" s="42" t="s">
        <v>410</v>
      </c>
      <c r="DA54" s="42" t="s">
        <v>410</v>
      </c>
    </row>
    <row r="55" spans="1:105" x14ac:dyDescent="0.25">
      <c r="A55" s="18">
        <v>53</v>
      </c>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v>0.99249999999999994</v>
      </c>
      <c r="BD55" s="42">
        <v>1.9794999999999998</v>
      </c>
      <c r="BE55" s="42">
        <v>2.9615</v>
      </c>
      <c r="BF55" s="42">
        <v>3.9384999999999999</v>
      </c>
      <c r="BG55" s="42">
        <v>4.9105000000000008</v>
      </c>
      <c r="BH55" s="42">
        <v>5.8770000000000007</v>
      </c>
      <c r="BI55" s="42">
        <v>6.8384999999999998</v>
      </c>
      <c r="BJ55" s="42">
        <v>7.7949999999999999</v>
      </c>
      <c r="BK55" s="42">
        <v>8.7464999999999993</v>
      </c>
      <c r="BL55" s="42">
        <v>9.6929999999999996</v>
      </c>
      <c r="BM55" s="42">
        <v>10.634</v>
      </c>
      <c r="BN55" s="42">
        <v>11.57</v>
      </c>
      <c r="BO55" s="42">
        <v>12.500999999999999</v>
      </c>
      <c r="BP55" s="42">
        <v>13.427</v>
      </c>
      <c r="BQ55" s="42">
        <v>14.347999999999999</v>
      </c>
      <c r="BR55" s="42">
        <v>15.263999999999999</v>
      </c>
      <c r="BS55" s="42">
        <v>16.175000000000001</v>
      </c>
      <c r="BT55" s="42">
        <v>17.081000000000003</v>
      </c>
      <c r="BU55" s="42">
        <v>17.9815</v>
      </c>
      <c r="BV55" s="42">
        <v>18.877000000000002</v>
      </c>
      <c r="BW55" s="42">
        <v>19.767500000000002</v>
      </c>
      <c r="BX55" s="42">
        <v>20.653000000000002</v>
      </c>
      <c r="BY55" s="42">
        <v>21.532499999999999</v>
      </c>
      <c r="BZ55" s="42">
        <v>22.406500000000001</v>
      </c>
      <c r="CA55" s="42">
        <v>23.275500000000001</v>
      </c>
      <c r="CB55" s="42">
        <v>24.138500000000001</v>
      </c>
      <c r="CC55" s="42">
        <v>24.9955</v>
      </c>
      <c r="CD55" s="42">
        <v>25.846000000000004</v>
      </c>
      <c r="CE55" s="42">
        <v>26.691000000000003</v>
      </c>
      <c r="CF55" s="42">
        <v>27.529500000000002</v>
      </c>
      <c r="CG55" s="42">
        <v>28.361499999999999</v>
      </c>
      <c r="CH55" s="42">
        <v>29.186</v>
      </c>
      <c r="CI55" s="42">
        <v>30.0015</v>
      </c>
      <c r="CJ55" s="42">
        <v>30.807500000000001</v>
      </c>
      <c r="CK55" s="42">
        <v>31.603000000000002</v>
      </c>
      <c r="CL55" s="42">
        <v>32.387</v>
      </c>
      <c r="CM55" s="42">
        <v>33.158499999999997</v>
      </c>
      <c r="CN55" s="42" t="s">
        <v>410</v>
      </c>
      <c r="CO55" s="42" t="s">
        <v>410</v>
      </c>
      <c r="CP55" s="42" t="s">
        <v>410</v>
      </c>
      <c r="CQ55" s="42" t="s">
        <v>410</v>
      </c>
      <c r="CR55" s="42" t="s">
        <v>410</v>
      </c>
      <c r="CS55" s="42" t="s">
        <v>410</v>
      </c>
      <c r="CT55" s="42" t="s">
        <v>410</v>
      </c>
      <c r="CU55" s="42" t="s">
        <v>410</v>
      </c>
      <c r="CV55" s="42" t="s">
        <v>410</v>
      </c>
      <c r="CW55" s="42" t="s">
        <v>410</v>
      </c>
      <c r="CX55" s="42" t="s">
        <v>410</v>
      </c>
      <c r="CY55" s="42" t="s">
        <v>410</v>
      </c>
      <c r="CZ55" s="42" t="s">
        <v>410</v>
      </c>
      <c r="DA55" s="42" t="s">
        <v>410</v>
      </c>
    </row>
    <row r="56" spans="1:105" x14ac:dyDescent="0.25">
      <c r="A56" s="18">
        <v>54</v>
      </c>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v>0.99199999999999999</v>
      </c>
      <c r="BE56" s="42">
        <v>1.9789999999999999</v>
      </c>
      <c r="BF56" s="42">
        <v>2.9609999999999999</v>
      </c>
      <c r="BG56" s="42">
        <v>3.9375</v>
      </c>
      <c r="BH56" s="42">
        <v>4.9090000000000007</v>
      </c>
      <c r="BI56" s="42">
        <v>5.8755000000000006</v>
      </c>
      <c r="BJ56" s="42">
        <v>6.8369999999999997</v>
      </c>
      <c r="BK56" s="42">
        <v>7.7930000000000001</v>
      </c>
      <c r="BL56" s="42">
        <v>8.7439999999999998</v>
      </c>
      <c r="BM56" s="42">
        <v>9.69</v>
      </c>
      <c r="BN56" s="42">
        <v>10.631</v>
      </c>
      <c r="BO56" s="42">
        <v>11.567</v>
      </c>
      <c r="BP56" s="42">
        <v>12.498000000000001</v>
      </c>
      <c r="BQ56" s="42">
        <v>13.423499999999999</v>
      </c>
      <c r="BR56" s="42">
        <v>14.343999999999999</v>
      </c>
      <c r="BS56" s="42">
        <v>15.259499999999999</v>
      </c>
      <c r="BT56" s="42">
        <v>16.170000000000002</v>
      </c>
      <c r="BU56" s="42">
        <v>17.075500000000002</v>
      </c>
      <c r="BV56" s="42">
        <v>17.9755</v>
      </c>
      <c r="BW56" s="42">
        <v>18.87</v>
      </c>
      <c r="BX56" s="42">
        <v>19.759500000000003</v>
      </c>
      <c r="BY56" s="42">
        <v>20.643500000000003</v>
      </c>
      <c r="BZ56" s="42">
        <v>21.521500000000003</v>
      </c>
      <c r="CA56" s="42">
        <v>22.394500000000001</v>
      </c>
      <c r="CB56" s="42">
        <v>23.261500000000002</v>
      </c>
      <c r="CC56" s="42">
        <v>24.122</v>
      </c>
      <c r="CD56" s="42">
        <v>24.976500000000001</v>
      </c>
      <c r="CE56" s="42">
        <v>25.825000000000003</v>
      </c>
      <c r="CF56" s="42">
        <v>26.667500000000004</v>
      </c>
      <c r="CG56" s="42">
        <v>27.503</v>
      </c>
      <c r="CH56" s="42">
        <v>28.330500000000001</v>
      </c>
      <c r="CI56" s="42">
        <v>29.150000000000002</v>
      </c>
      <c r="CJ56" s="42">
        <v>29.959500000000002</v>
      </c>
      <c r="CK56" s="42">
        <v>30.758000000000003</v>
      </c>
      <c r="CL56" s="42">
        <v>31.545500000000004</v>
      </c>
      <c r="CM56" s="42">
        <v>32.319999999999993</v>
      </c>
      <c r="CN56" s="42" t="s">
        <v>410</v>
      </c>
      <c r="CO56" s="42" t="s">
        <v>410</v>
      </c>
      <c r="CP56" s="42" t="s">
        <v>410</v>
      </c>
      <c r="CQ56" s="42" t="s">
        <v>410</v>
      </c>
      <c r="CR56" s="42" t="s">
        <v>410</v>
      </c>
      <c r="CS56" s="42" t="s">
        <v>410</v>
      </c>
      <c r="CT56" s="42" t="s">
        <v>410</v>
      </c>
      <c r="CU56" s="42" t="s">
        <v>410</v>
      </c>
      <c r="CV56" s="42" t="s">
        <v>410</v>
      </c>
      <c r="CW56" s="42" t="s">
        <v>410</v>
      </c>
      <c r="CX56" s="42" t="s">
        <v>410</v>
      </c>
      <c r="CY56" s="42" t="s">
        <v>410</v>
      </c>
      <c r="CZ56" s="42" t="s">
        <v>410</v>
      </c>
      <c r="DA56" s="42" t="s">
        <v>410</v>
      </c>
    </row>
    <row r="57" spans="1:105" x14ac:dyDescent="0.25">
      <c r="A57" s="18">
        <v>55</v>
      </c>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v>0.99199999999999999</v>
      </c>
      <c r="BF57" s="42">
        <v>1.9784999999999999</v>
      </c>
      <c r="BG57" s="42">
        <v>2.96</v>
      </c>
      <c r="BH57" s="42">
        <v>3.9364999999999997</v>
      </c>
      <c r="BI57" s="42">
        <v>4.9080000000000004</v>
      </c>
      <c r="BJ57" s="42">
        <v>5.8734999999999999</v>
      </c>
      <c r="BK57" s="42">
        <v>6.8340000000000005</v>
      </c>
      <c r="BL57" s="42">
        <v>7.7895000000000003</v>
      </c>
      <c r="BM57" s="42">
        <v>8.74</v>
      </c>
      <c r="BN57" s="42">
        <v>9.6849999999999987</v>
      </c>
      <c r="BO57" s="42">
        <v>10.625</v>
      </c>
      <c r="BP57" s="42">
        <v>11.560499999999999</v>
      </c>
      <c r="BQ57" s="42">
        <v>12.490499999999999</v>
      </c>
      <c r="BR57" s="42">
        <v>13.4155</v>
      </c>
      <c r="BS57" s="42">
        <v>14.334999999999999</v>
      </c>
      <c r="BT57" s="42">
        <v>15.249499999999999</v>
      </c>
      <c r="BU57" s="42">
        <v>16.158999999999999</v>
      </c>
      <c r="BV57" s="42">
        <v>17.063500000000001</v>
      </c>
      <c r="BW57" s="42">
        <v>17.962500000000002</v>
      </c>
      <c r="BX57" s="42">
        <v>18.856000000000002</v>
      </c>
      <c r="BY57" s="42">
        <v>19.744</v>
      </c>
      <c r="BZ57" s="42">
        <v>20.627000000000002</v>
      </c>
      <c r="CA57" s="42">
        <v>21.503999999999998</v>
      </c>
      <c r="CB57" s="42">
        <v>22.375500000000002</v>
      </c>
      <c r="CC57" s="42">
        <v>23.240500000000004</v>
      </c>
      <c r="CD57" s="42">
        <v>24.099000000000004</v>
      </c>
      <c r="CE57" s="42">
        <v>24.951500000000003</v>
      </c>
      <c r="CF57" s="42">
        <v>25.797499999999999</v>
      </c>
      <c r="CG57" s="42">
        <v>26.637</v>
      </c>
      <c r="CH57" s="42">
        <v>27.468</v>
      </c>
      <c r="CI57" s="42">
        <v>28.290500000000002</v>
      </c>
      <c r="CJ57" s="42">
        <v>29.103999999999999</v>
      </c>
      <c r="CK57" s="42">
        <v>29.906500000000001</v>
      </c>
      <c r="CL57" s="42">
        <v>30.697000000000003</v>
      </c>
      <c r="CM57" s="42">
        <v>31.475000000000001</v>
      </c>
      <c r="CN57" s="42" t="s">
        <v>410</v>
      </c>
      <c r="CO57" s="42" t="s">
        <v>410</v>
      </c>
      <c r="CP57" s="42" t="s">
        <v>410</v>
      </c>
      <c r="CQ57" s="42" t="s">
        <v>410</v>
      </c>
      <c r="CR57" s="42" t="s">
        <v>410</v>
      </c>
      <c r="CS57" s="42" t="s">
        <v>410</v>
      </c>
      <c r="CT57" s="42" t="s">
        <v>410</v>
      </c>
      <c r="CU57" s="42" t="s">
        <v>410</v>
      </c>
      <c r="CV57" s="42" t="s">
        <v>410</v>
      </c>
      <c r="CW57" s="42" t="s">
        <v>410</v>
      </c>
      <c r="CX57" s="42" t="s">
        <v>410</v>
      </c>
      <c r="CY57" s="42" t="s">
        <v>410</v>
      </c>
      <c r="CZ57" s="42" t="s">
        <v>410</v>
      </c>
      <c r="DA57" s="42" t="s">
        <v>410</v>
      </c>
    </row>
    <row r="58" spans="1:105" x14ac:dyDescent="0.25">
      <c r="A58" s="18">
        <v>56</v>
      </c>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v>0.99150000000000005</v>
      </c>
      <c r="BG58" s="42">
        <v>1.9779999999999998</v>
      </c>
      <c r="BH58" s="42">
        <v>2.9590000000000001</v>
      </c>
      <c r="BI58" s="42">
        <v>3.9344999999999999</v>
      </c>
      <c r="BJ58" s="42">
        <v>4.9050000000000002</v>
      </c>
      <c r="BK58" s="42">
        <v>5.8704999999999998</v>
      </c>
      <c r="BL58" s="42">
        <v>6.8305000000000007</v>
      </c>
      <c r="BM58" s="42">
        <v>7.7855000000000008</v>
      </c>
      <c r="BN58" s="42">
        <v>8.7355</v>
      </c>
      <c r="BO58" s="42">
        <v>9.6804999999999986</v>
      </c>
      <c r="BP58" s="42">
        <v>10.6205</v>
      </c>
      <c r="BQ58" s="42">
        <v>11.555</v>
      </c>
      <c r="BR58" s="42">
        <v>12.484500000000001</v>
      </c>
      <c r="BS58" s="42">
        <v>13.408999999999999</v>
      </c>
      <c r="BT58" s="42">
        <v>14.328499999999998</v>
      </c>
      <c r="BU58" s="42">
        <v>15.2425</v>
      </c>
      <c r="BV58" s="42">
        <v>16.151499999999999</v>
      </c>
      <c r="BW58" s="42">
        <v>17.055</v>
      </c>
      <c r="BX58" s="42">
        <v>17.953000000000003</v>
      </c>
      <c r="BY58" s="42">
        <v>18.844999999999999</v>
      </c>
      <c r="BZ58" s="42">
        <v>19.731999999999999</v>
      </c>
      <c r="CA58" s="42">
        <v>20.613500000000002</v>
      </c>
      <c r="CB58" s="42">
        <v>21.488500000000002</v>
      </c>
      <c r="CC58" s="42">
        <v>22.357500000000002</v>
      </c>
      <c r="CD58" s="42">
        <v>23.219500000000004</v>
      </c>
      <c r="CE58" s="42">
        <v>24.076000000000001</v>
      </c>
      <c r="CF58" s="42">
        <v>24.926000000000002</v>
      </c>
      <c r="CG58" s="42">
        <v>25.768500000000003</v>
      </c>
      <c r="CH58" s="42">
        <v>26.603500000000004</v>
      </c>
      <c r="CI58" s="42">
        <v>27.429500000000004</v>
      </c>
      <c r="CJ58" s="42">
        <v>28.246000000000002</v>
      </c>
      <c r="CK58" s="42">
        <v>29.051500000000004</v>
      </c>
      <c r="CL58" s="42">
        <v>29.845500000000001</v>
      </c>
      <c r="CM58" s="42">
        <v>30.6265</v>
      </c>
      <c r="CN58" s="42" t="s">
        <v>410</v>
      </c>
      <c r="CO58" s="42" t="s">
        <v>410</v>
      </c>
      <c r="CP58" s="42" t="s">
        <v>410</v>
      </c>
      <c r="CQ58" s="42" t="s">
        <v>410</v>
      </c>
      <c r="CR58" s="42" t="s">
        <v>410</v>
      </c>
      <c r="CS58" s="42" t="s">
        <v>410</v>
      </c>
      <c r="CT58" s="42" t="s">
        <v>410</v>
      </c>
      <c r="CU58" s="42" t="s">
        <v>410</v>
      </c>
      <c r="CV58" s="42" t="s">
        <v>410</v>
      </c>
      <c r="CW58" s="42" t="s">
        <v>410</v>
      </c>
      <c r="CX58" s="42" t="s">
        <v>410</v>
      </c>
      <c r="CY58" s="42" t="s">
        <v>410</v>
      </c>
      <c r="CZ58" s="42" t="s">
        <v>410</v>
      </c>
      <c r="DA58" s="42" t="s">
        <v>410</v>
      </c>
    </row>
    <row r="59" spans="1:105" x14ac:dyDescent="0.25">
      <c r="A59" s="18">
        <v>57</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v>0.99150000000000005</v>
      </c>
      <c r="BH59" s="42">
        <v>1.9769999999999999</v>
      </c>
      <c r="BI59" s="42">
        <v>2.9574999999999996</v>
      </c>
      <c r="BJ59" s="42">
        <v>3.9329999999999998</v>
      </c>
      <c r="BK59" s="42">
        <v>4.9030000000000005</v>
      </c>
      <c r="BL59" s="42">
        <v>5.8680000000000003</v>
      </c>
      <c r="BM59" s="42">
        <v>6.8280000000000012</v>
      </c>
      <c r="BN59" s="42">
        <v>7.7830000000000004</v>
      </c>
      <c r="BO59" s="42">
        <v>8.7324999999999982</v>
      </c>
      <c r="BP59" s="42">
        <v>9.6769999999999996</v>
      </c>
      <c r="BQ59" s="42">
        <v>10.616499999999998</v>
      </c>
      <c r="BR59" s="42">
        <v>11.550999999999998</v>
      </c>
      <c r="BS59" s="42">
        <v>12.4795</v>
      </c>
      <c r="BT59" s="42">
        <v>13.402999999999999</v>
      </c>
      <c r="BU59" s="42">
        <v>14.3215</v>
      </c>
      <c r="BV59" s="42">
        <v>15.234500000000001</v>
      </c>
      <c r="BW59" s="42">
        <v>16.142499999999998</v>
      </c>
      <c r="BX59" s="42">
        <v>17.044499999999999</v>
      </c>
      <c r="BY59" s="42">
        <v>17.941000000000003</v>
      </c>
      <c r="BZ59" s="42">
        <v>18.832000000000001</v>
      </c>
      <c r="CA59" s="42">
        <v>19.717500000000001</v>
      </c>
      <c r="CB59" s="42">
        <v>20.596499999999999</v>
      </c>
      <c r="CC59" s="42">
        <v>21.469500000000004</v>
      </c>
      <c r="CD59" s="42">
        <v>22.3355</v>
      </c>
      <c r="CE59" s="42">
        <v>23.195500000000003</v>
      </c>
      <c r="CF59" s="42">
        <v>24.048999999999999</v>
      </c>
      <c r="CG59" s="42">
        <v>24.895499999999998</v>
      </c>
      <c r="CH59" s="42">
        <v>25.734000000000002</v>
      </c>
      <c r="CI59" s="42">
        <v>26.564</v>
      </c>
      <c r="CJ59" s="42">
        <v>27.384</v>
      </c>
      <c r="CK59" s="42">
        <v>28.193000000000001</v>
      </c>
      <c r="CL59" s="42">
        <v>28.990500000000004</v>
      </c>
      <c r="CM59" s="42">
        <v>29.7745</v>
      </c>
      <c r="CN59" s="42" t="s">
        <v>410</v>
      </c>
      <c r="CO59" s="42" t="s">
        <v>410</v>
      </c>
      <c r="CP59" s="42" t="s">
        <v>410</v>
      </c>
      <c r="CQ59" s="42" t="s">
        <v>410</v>
      </c>
      <c r="CR59" s="42" t="s">
        <v>410</v>
      </c>
      <c r="CS59" s="42" t="s">
        <v>410</v>
      </c>
      <c r="CT59" s="42" t="s">
        <v>410</v>
      </c>
      <c r="CU59" s="42" t="s">
        <v>410</v>
      </c>
      <c r="CV59" s="42" t="s">
        <v>410</v>
      </c>
      <c r="CW59" s="42" t="s">
        <v>410</v>
      </c>
      <c r="CX59" s="42" t="s">
        <v>410</v>
      </c>
      <c r="CY59" s="42" t="s">
        <v>410</v>
      </c>
      <c r="CZ59" s="42" t="s">
        <v>410</v>
      </c>
      <c r="DA59" s="42" t="s">
        <v>410</v>
      </c>
    </row>
    <row r="60" spans="1:105" x14ac:dyDescent="0.25">
      <c r="A60" s="18">
        <v>58</v>
      </c>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v>0.99049999999999994</v>
      </c>
      <c r="BI60" s="42">
        <v>1.976</v>
      </c>
      <c r="BJ60" s="42">
        <v>2.956</v>
      </c>
      <c r="BK60" s="42">
        <v>3.931</v>
      </c>
      <c r="BL60" s="42">
        <v>4.9009999999999998</v>
      </c>
      <c r="BM60" s="42">
        <v>5.8655000000000008</v>
      </c>
      <c r="BN60" s="42">
        <v>6.8250000000000002</v>
      </c>
      <c r="BO60" s="42">
        <v>7.7789999999999999</v>
      </c>
      <c r="BP60" s="42">
        <v>8.7285000000000004</v>
      </c>
      <c r="BQ60" s="42">
        <v>9.6720000000000006</v>
      </c>
      <c r="BR60" s="42">
        <v>10.610499999999998</v>
      </c>
      <c r="BS60" s="42">
        <v>11.544</v>
      </c>
      <c r="BT60" s="42">
        <v>12.472</v>
      </c>
      <c r="BU60" s="42">
        <v>13.395</v>
      </c>
      <c r="BV60" s="42">
        <v>14.311999999999999</v>
      </c>
      <c r="BW60" s="42">
        <v>15.224</v>
      </c>
      <c r="BX60" s="42">
        <v>16.130500000000001</v>
      </c>
      <c r="BY60" s="42">
        <v>17.031500000000001</v>
      </c>
      <c r="BZ60" s="42">
        <v>17.927</v>
      </c>
      <c r="CA60" s="42">
        <v>18.816500000000001</v>
      </c>
      <c r="CB60" s="42">
        <v>19.6995</v>
      </c>
      <c r="CC60" s="42">
        <v>20.576500000000003</v>
      </c>
      <c r="CD60" s="42">
        <v>21.447000000000003</v>
      </c>
      <c r="CE60" s="42">
        <v>22.311500000000002</v>
      </c>
      <c r="CF60" s="42">
        <v>23.169</v>
      </c>
      <c r="CG60" s="42">
        <v>24.019000000000002</v>
      </c>
      <c r="CH60" s="42">
        <v>24.861499999999999</v>
      </c>
      <c r="CI60" s="42">
        <v>25.694500000000001</v>
      </c>
      <c r="CJ60" s="42">
        <v>26.517500000000002</v>
      </c>
      <c r="CK60" s="42">
        <v>27.329500000000003</v>
      </c>
      <c r="CL60" s="42">
        <v>28.130499999999998</v>
      </c>
      <c r="CM60" s="42">
        <v>28.917999999999999</v>
      </c>
      <c r="CN60" s="42" t="s">
        <v>410</v>
      </c>
      <c r="CO60" s="42" t="s">
        <v>410</v>
      </c>
      <c r="CP60" s="42" t="s">
        <v>410</v>
      </c>
      <c r="CQ60" s="42" t="s">
        <v>410</v>
      </c>
      <c r="CR60" s="42" t="s">
        <v>410</v>
      </c>
      <c r="CS60" s="42" t="s">
        <v>410</v>
      </c>
      <c r="CT60" s="42" t="s">
        <v>410</v>
      </c>
      <c r="CU60" s="42" t="s">
        <v>410</v>
      </c>
      <c r="CV60" s="42" t="s">
        <v>410</v>
      </c>
      <c r="CW60" s="42" t="s">
        <v>410</v>
      </c>
      <c r="CX60" s="42" t="s">
        <v>410</v>
      </c>
      <c r="CY60" s="42" t="s">
        <v>410</v>
      </c>
      <c r="CZ60" s="42" t="s">
        <v>410</v>
      </c>
      <c r="DA60" s="42" t="s">
        <v>410</v>
      </c>
    </row>
    <row r="61" spans="1:105" x14ac:dyDescent="0.25">
      <c r="A61" s="18">
        <v>59</v>
      </c>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v>0.99049999999999994</v>
      </c>
      <c r="BJ61" s="42">
        <v>1.9754999999999998</v>
      </c>
      <c r="BK61" s="42">
        <v>2.9554999999999998</v>
      </c>
      <c r="BL61" s="42">
        <v>3.9295</v>
      </c>
      <c r="BM61" s="42">
        <v>4.8985000000000003</v>
      </c>
      <c r="BN61" s="42">
        <v>5.8625000000000007</v>
      </c>
      <c r="BO61" s="42">
        <v>6.8209999999999997</v>
      </c>
      <c r="BP61" s="42">
        <v>7.7744999999999997</v>
      </c>
      <c r="BQ61" s="42">
        <v>8.722999999999999</v>
      </c>
      <c r="BR61" s="42">
        <v>9.6660000000000004</v>
      </c>
      <c r="BS61" s="42">
        <v>10.603999999999999</v>
      </c>
      <c r="BT61" s="42">
        <v>11.536999999999999</v>
      </c>
      <c r="BU61" s="42">
        <v>12.463999999999999</v>
      </c>
      <c r="BV61" s="42">
        <v>13.385999999999999</v>
      </c>
      <c r="BW61" s="42">
        <v>14.302499999999998</v>
      </c>
      <c r="BX61" s="42">
        <v>15.212999999999999</v>
      </c>
      <c r="BY61" s="42">
        <v>16.118000000000002</v>
      </c>
      <c r="BZ61" s="42">
        <v>17.017500000000002</v>
      </c>
      <c r="CA61" s="42">
        <v>17.911000000000001</v>
      </c>
      <c r="CB61" s="42">
        <v>18.798000000000002</v>
      </c>
      <c r="CC61" s="42">
        <v>19.679000000000002</v>
      </c>
      <c r="CD61" s="42">
        <v>20.5535</v>
      </c>
      <c r="CE61" s="42">
        <v>21.422000000000004</v>
      </c>
      <c r="CF61" s="42">
        <v>22.283500000000004</v>
      </c>
      <c r="CG61" s="42">
        <v>23.137500000000003</v>
      </c>
      <c r="CH61" s="42">
        <v>23.983000000000004</v>
      </c>
      <c r="CI61" s="42">
        <v>24.82</v>
      </c>
      <c r="CJ61" s="42">
        <v>25.647000000000002</v>
      </c>
      <c r="CK61" s="42">
        <v>26.462499999999999</v>
      </c>
      <c r="CL61" s="42">
        <v>27.266500000000001</v>
      </c>
      <c r="CM61" s="42">
        <v>28.057000000000002</v>
      </c>
      <c r="CN61" s="42" t="s">
        <v>410</v>
      </c>
      <c r="CO61" s="42" t="s">
        <v>410</v>
      </c>
      <c r="CP61" s="42" t="s">
        <v>410</v>
      </c>
      <c r="CQ61" s="42" t="s">
        <v>410</v>
      </c>
      <c r="CR61" s="42" t="s">
        <v>410</v>
      </c>
      <c r="CS61" s="42" t="s">
        <v>410</v>
      </c>
      <c r="CT61" s="42" t="s">
        <v>410</v>
      </c>
      <c r="CU61" s="42" t="s">
        <v>410</v>
      </c>
      <c r="CV61" s="42" t="s">
        <v>410</v>
      </c>
      <c r="CW61" s="42" t="s">
        <v>410</v>
      </c>
      <c r="CX61" s="42" t="s">
        <v>410</v>
      </c>
      <c r="CY61" s="42" t="s">
        <v>410</v>
      </c>
      <c r="CZ61" s="42" t="s">
        <v>410</v>
      </c>
      <c r="DA61" s="42" t="s">
        <v>410</v>
      </c>
    </row>
    <row r="62" spans="1:105" x14ac:dyDescent="0.25">
      <c r="A62" s="18">
        <v>60</v>
      </c>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v>0.99</v>
      </c>
      <c r="BK62" s="42">
        <v>1.974</v>
      </c>
      <c r="BL62" s="42">
        <v>2.9530000000000003</v>
      </c>
      <c r="BM62" s="42">
        <v>3.927</v>
      </c>
      <c r="BN62" s="42">
        <v>4.8955000000000002</v>
      </c>
      <c r="BO62" s="42">
        <v>5.859</v>
      </c>
      <c r="BP62" s="42">
        <v>6.8175000000000008</v>
      </c>
      <c r="BQ62" s="42">
        <v>7.7705000000000002</v>
      </c>
      <c r="BR62" s="42">
        <v>8.718</v>
      </c>
      <c r="BS62" s="42">
        <v>9.66</v>
      </c>
      <c r="BT62" s="42">
        <v>10.597</v>
      </c>
      <c r="BU62" s="42">
        <v>11.528499999999999</v>
      </c>
      <c r="BV62" s="42">
        <v>12.454499999999999</v>
      </c>
      <c r="BW62" s="42">
        <v>13.375</v>
      </c>
      <c r="BX62" s="42">
        <v>14.2905</v>
      </c>
      <c r="BY62" s="42">
        <v>15.2</v>
      </c>
      <c r="BZ62" s="42">
        <v>16.1035</v>
      </c>
      <c r="CA62" s="42">
        <v>17.0015</v>
      </c>
      <c r="CB62" s="42">
        <v>17.893000000000001</v>
      </c>
      <c r="CC62" s="42">
        <v>18.777999999999999</v>
      </c>
      <c r="CD62" s="42">
        <v>19.656500000000001</v>
      </c>
      <c r="CE62" s="42">
        <v>20.529000000000003</v>
      </c>
      <c r="CF62" s="42">
        <v>21.393999999999998</v>
      </c>
      <c r="CG62" s="42">
        <v>22.252000000000002</v>
      </c>
      <c r="CH62" s="42">
        <v>23.101500000000001</v>
      </c>
      <c r="CI62" s="42">
        <v>23.942</v>
      </c>
      <c r="CJ62" s="42">
        <v>24.772500000000001</v>
      </c>
      <c r="CK62" s="42">
        <v>25.592000000000002</v>
      </c>
      <c r="CL62" s="42">
        <v>26.399000000000001</v>
      </c>
      <c r="CM62" s="42">
        <v>27.192500000000003</v>
      </c>
      <c r="CN62" s="42" t="s">
        <v>410</v>
      </c>
      <c r="CO62" s="42" t="s">
        <v>410</v>
      </c>
      <c r="CP62" s="42" t="s">
        <v>410</v>
      </c>
      <c r="CQ62" s="42" t="s">
        <v>410</v>
      </c>
      <c r="CR62" s="42" t="s">
        <v>410</v>
      </c>
      <c r="CS62" s="42" t="s">
        <v>410</v>
      </c>
      <c r="CT62" s="42" t="s">
        <v>410</v>
      </c>
      <c r="CU62" s="42" t="s">
        <v>410</v>
      </c>
      <c r="CV62" s="42" t="s">
        <v>410</v>
      </c>
      <c r="CW62" s="42" t="s">
        <v>410</v>
      </c>
      <c r="CX62" s="42" t="s">
        <v>410</v>
      </c>
      <c r="CY62" s="42" t="s">
        <v>410</v>
      </c>
      <c r="CZ62" s="42" t="s">
        <v>410</v>
      </c>
      <c r="DA62" s="42" t="s">
        <v>410</v>
      </c>
    </row>
    <row r="63" spans="1:105" x14ac:dyDescent="0.25">
      <c r="A63" s="18">
        <v>61</v>
      </c>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v>0.98899999999999999</v>
      </c>
      <c r="BL63" s="42">
        <v>1.9729999999999999</v>
      </c>
      <c r="BM63" s="42">
        <v>2.9514999999999998</v>
      </c>
      <c r="BN63" s="42">
        <v>3.9249999999999998</v>
      </c>
      <c r="BO63" s="42">
        <v>4.8935000000000004</v>
      </c>
      <c r="BP63" s="42">
        <v>5.8565000000000005</v>
      </c>
      <c r="BQ63" s="42">
        <v>6.8140000000000001</v>
      </c>
      <c r="BR63" s="42">
        <v>7.766</v>
      </c>
      <c r="BS63" s="42">
        <v>8.7129999999999992</v>
      </c>
      <c r="BT63" s="42">
        <v>9.6544999999999987</v>
      </c>
      <c r="BU63" s="42">
        <v>10.590499999999999</v>
      </c>
      <c r="BV63" s="42">
        <v>11.521000000000001</v>
      </c>
      <c r="BW63" s="42">
        <v>12.4465</v>
      </c>
      <c r="BX63" s="42">
        <v>13.366</v>
      </c>
      <c r="BY63" s="42">
        <v>14.279499999999999</v>
      </c>
      <c r="BZ63" s="42">
        <v>15.1875</v>
      </c>
      <c r="CA63" s="42">
        <v>16.089500000000001</v>
      </c>
      <c r="CB63" s="42">
        <v>16.984999999999999</v>
      </c>
      <c r="CC63" s="42">
        <v>17.874000000000002</v>
      </c>
      <c r="CD63" s="42">
        <v>18.756</v>
      </c>
      <c r="CE63" s="42">
        <v>19.632000000000001</v>
      </c>
      <c r="CF63" s="42">
        <v>20.501000000000001</v>
      </c>
      <c r="CG63" s="42">
        <v>21.362500000000004</v>
      </c>
      <c r="CH63" s="42">
        <v>22.215499999999999</v>
      </c>
      <c r="CI63" s="42">
        <v>23.0595</v>
      </c>
      <c r="CJ63" s="42">
        <v>23.893000000000001</v>
      </c>
      <c r="CK63" s="42">
        <v>24.715499999999999</v>
      </c>
      <c r="CL63" s="42">
        <v>25.526000000000003</v>
      </c>
      <c r="CM63" s="42">
        <v>26.323500000000003</v>
      </c>
      <c r="CN63" s="42" t="s">
        <v>410</v>
      </c>
      <c r="CO63" s="42" t="s">
        <v>410</v>
      </c>
      <c r="CP63" s="42" t="s">
        <v>410</v>
      </c>
      <c r="CQ63" s="42" t="s">
        <v>410</v>
      </c>
      <c r="CR63" s="42" t="s">
        <v>410</v>
      </c>
      <c r="CS63" s="42" t="s">
        <v>410</v>
      </c>
      <c r="CT63" s="42" t="s">
        <v>410</v>
      </c>
      <c r="CU63" s="42" t="s">
        <v>410</v>
      </c>
      <c r="CV63" s="42" t="s">
        <v>410</v>
      </c>
      <c r="CW63" s="42" t="s">
        <v>410</v>
      </c>
      <c r="CX63" s="42" t="s">
        <v>410</v>
      </c>
      <c r="CY63" s="42" t="s">
        <v>410</v>
      </c>
      <c r="CZ63" s="42" t="s">
        <v>410</v>
      </c>
      <c r="DA63" s="42" t="s">
        <v>410</v>
      </c>
    </row>
    <row r="64" spans="1:105" x14ac:dyDescent="0.25">
      <c r="A64" s="18">
        <v>62</v>
      </c>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v>0.98849999999999993</v>
      </c>
      <c r="BM64" s="42">
        <v>1.972</v>
      </c>
      <c r="BN64" s="42">
        <v>2.9504999999999999</v>
      </c>
      <c r="BO64" s="42">
        <v>3.923</v>
      </c>
      <c r="BP64" s="42">
        <v>4.8905000000000003</v>
      </c>
      <c r="BQ64" s="42">
        <v>5.8525000000000009</v>
      </c>
      <c r="BR64" s="42">
        <v>6.8094999999999999</v>
      </c>
      <c r="BS64" s="42">
        <v>7.761000000000001</v>
      </c>
      <c r="BT64" s="42">
        <v>8.706999999999999</v>
      </c>
      <c r="BU64" s="42">
        <v>9.6475000000000009</v>
      </c>
      <c r="BV64" s="42">
        <v>10.583</v>
      </c>
      <c r="BW64" s="42">
        <v>11.512499999999999</v>
      </c>
      <c r="BX64" s="42">
        <v>12.436</v>
      </c>
      <c r="BY64" s="42">
        <v>13.353999999999999</v>
      </c>
      <c r="BZ64" s="42">
        <v>14.265999999999998</v>
      </c>
      <c r="CA64" s="42">
        <v>15.171999999999999</v>
      </c>
      <c r="CB64" s="42">
        <v>16.0715</v>
      </c>
      <c r="CC64" s="42">
        <v>16.964500000000001</v>
      </c>
      <c r="CD64" s="42">
        <v>17.8505</v>
      </c>
      <c r="CE64" s="42">
        <v>18.730499999999999</v>
      </c>
      <c r="CF64" s="42">
        <v>19.603500000000004</v>
      </c>
      <c r="CG64" s="42">
        <v>20.469000000000001</v>
      </c>
      <c r="CH64" s="42">
        <v>21.326000000000001</v>
      </c>
      <c r="CI64" s="42">
        <v>22.173500000000001</v>
      </c>
      <c r="CJ64" s="42">
        <v>23.011000000000003</v>
      </c>
      <c r="CK64" s="42">
        <v>23.837000000000003</v>
      </c>
      <c r="CL64" s="42">
        <v>24.650500000000001</v>
      </c>
      <c r="CM64" s="42">
        <v>25.451000000000001</v>
      </c>
      <c r="CN64" s="42" t="s">
        <v>410</v>
      </c>
      <c r="CO64" s="42" t="s">
        <v>410</v>
      </c>
      <c r="CP64" s="42" t="s">
        <v>410</v>
      </c>
      <c r="CQ64" s="42" t="s">
        <v>410</v>
      </c>
      <c r="CR64" s="42" t="s">
        <v>410</v>
      </c>
      <c r="CS64" s="42" t="s">
        <v>410</v>
      </c>
      <c r="CT64" s="42" t="s">
        <v>410</v>
      </c>
      <c r="CU64" s="42" t="s">
        <v>410</v>
      </c>
      <c r="CV64" s="42" t="s">
        <v>410</v>
      </c>
      <c r="CW64" s="42" t="s">
        <v>410</v>
      </c>
      <c r="CX64" s="42" t="s">
        <v>410</v>
      </c>
      <c r="CY64" s="42" t="s">
        <v>410</v>
      </c>
      <c r="CZ64" s="42" t="s">
        <v>410</v>
      </c>
      <c r="DA64" s="42" t="s">
        <v>410</v>
      </c>
    </row>
    <row r="65" spans="1:105" x14ac:dyDescent="0.25">
      <c r="A65" s="18">
        <v>63</v>
      </c>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v>0.98849999999999993</v>
      </c>
      <c r="BN65" s="42">
        <v>1.9714999999999998</v>
      </c>
      <c r="BO65" s="42">
        <v>2.9489999999999998</v>
      </c>
      <c r="BP65" s="42">
        <v>3.9215</v>
      </c>
      <c r="BQ65" s="42">
        <v>4.8885000000000005</v>
      </c>
      <c r="BR65" s="42">
        <v>5.85</v>
      </c>
      <c r="BS65" s="42">
        <v>6.8060000000000009</v>
      </c>
      <c r="BT65" s="42">
        <v>7.7565000000000008</v>
      </c>
      <c r="BU65" s="42">
        <v>8.7019999999999982</v>
      </c>
      <c r="BV65" s="42">
        <v>9.6414999999999988</v>
      </c>
      <c r="BW65" s="42">
        <v>10.575499999999998</v>
      </c>
      <c r="BX65" s="42">
        <v>11.503499999999999</v>
      </c>
      <c r="BY65" s="42">
        <v>12.4255</v>
      </c>
      <c r="BZ65" s="42">
        <v>13.341999999999999</v>
      </c>
      <c r="CA65" s="42">
        <v>14.2525</v>
      </c>
      <c r="CB65" s="42">
        <v>15.156499999999999</v>
      </c>
      <c r="CC65" s="42">
        <v>16.0535</v>
      </c>
      <c r="CD65" s="42">
        <v>16.9435</v>
      </c>
      <c r="CE65" s="42">
        <v>17.827500000000001</v>
      </c>
      <c r="CF65" s="42">
        <v>18.704000000000001</v>
      </c>
      <c r="CG65" s="42">
        <v>19.573</v>
      </c>
      <c r="CH65" s="42">
        <v>20.433500000000002</v>
      </c>
      <c r="CI65" s="42">
        <v>21.284500000000001</v>
      </c>
      <c r="CJ65" s="42">
        <v>22.125500000000002</v>
      </c>
      <c r="CK65" s="42">
        <v>22.954500000000003</v>
      </c>
      <c r="CL65" s="42">
        <v>23.7715</v>
      </c>
      <c r="CM65" s="42">
        <v>24.575000000000003</v>
      </c>
      <c r="CN65" s="42" t="s">
        <v>410</v>
      </c>
      <c r="CO65" s="42" t="s">
        <v>410</v>
      </c>
      <c r="CP65" s="42" t="s">
        <v>410</v>
      </c>
      <c r="CQ65" s="42" t="s">
        <v>410</v>
      </c>
      <c r="CR65" s="42" t="s">
        <v>410</v>
      </c>
      <c r="CS65" s="42" t="s">
        <v>410</v>
      </c>
      <c r="CT65" s="42" t="s">
        <v>410</v>
      </c>
      <c r="CU65" s="42" t="s">
        <v>410</v>
      </c>
      <c r="CV65" s="42" t="s">
        <v>410</v>
      </c>
      <c r="CW65" s="42" t="s">
        <v>410</v>
      </c>
      <c r="CX65" s="42" t="s">
        <v>410</v>
      </c>
      <c r="CY65" s="42" t="s">
        <v>410</v>
      </c>
      <c r="CZ65" s="42" t="s">
        <v>410</v>
      </c>
      <c r="DA65" s="42" t="s">
        <v>410</v>
      </c>
    </row>
    <row r="66" spans="1:105" x14ac:dyDescent="0.25">
      <c r="A66" s="18">
        <v>64</v>
      </c>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v>0.98750000000000004</v>
      </c>
      <c r="BO66" s="42">
        <v>1.9695</v>
      </c>
      <c r="BP66" s="42">
        <v>2.9464999999999999</v>
      </c>
      <c r="BQ66" s="42">
        <v>3.9179999999999997</v>
      </c>
      <c r="BR66" s="42">
        <v>4.8840000000000003</v>
      </c>
      <c r="BS66" s="42">
        <v>5.8445</v>
      </c>
      <c r="BT66" s="42">
        <v>6.8000000000000007</v>
      </c>
      <c r="BU66" s="42">
        <v>7.7495000000000003</v>
      </c>
      <c r="BV66" s="42">
        <v>8.6935000000000002</v>
      </c>
      <c r="BW66" s="42">
        <v>9.6319999999999997</v>
      </c>
      <c r="BX66" s="42">
        <v>10.564499999999999</v>
      </c>
      <c r="BY66" s="42">
        <v>11.491499999999998</v>
      </c>
      <c r="BZ66" s="42">
        <v>12.411999999999999</v>
      </c>
      <c r="CA66" s="42">
        <v>13.326499999999999</v>
      </c>
      <c r="CB66" s="42">
        <v>14.234500000000001</v>
      </c>
      <c r="CC66" s="42">
        <v>15.1355</v>
      </c>
      <c r="CD66" s="42">
        <v>16.029499999999999</v>
      </c>
      <c r="CE66" s="42">
        <v>16.917000000000002</v>
      </c>
      <c r="CF66" s="42">
        <v>17.797499999999999</v>
      </c>
      <c r="CG66" s="42">
        <v>18.670500000000004</v>
      </c>
      <c r="CH66" s="42">
        <v>19.535000000000004</v>
      </c>
      <c r="CI66" s="42">
        <v>20.389500000000002</v>
      </c>
      <c r="CJ66" s="42">
        <v>21.233499999999999</v>
      </c>
      <c r="CK66" s="42">
        <v>22.066500000000001</v>
      </c>
      <c r="CL66" s="42">
        <v>22.887</v>
      </c>
      <c r="CM66" s="42">
        <v>23.694000000000003</v>
      </c>
      <c r="CN66" s="42" t="s">
        <v>410</v>
      </c>
      <c r="CO66" s="42" t="s">
        <v>410</v>
      </c>
      <c r="CP66" s="42" t="s">
        <v>410</v>
      </c>
      <c r="CQ66" s="42" t="s">
        <v>410</v>
      </c>
      <c r="CR66" s="42" t="s">
        <v>410</v>
      </c>
      <c r="CS66" s="42" t="s">
        <v>410</v>
      </c>
      <c r="CT66" s="42" t="s">
        <v>410</v>
      </c>
      <c r="CU66" s="42" t="s">
        <v>410</v>
      </c>
      <c r="CV66" s="42" t="s">
        <v>410</v>
      </c>
      <c r="CW66" s="42" t="s">
        <v>410</v>
      </c>
      <c r="CX66" s="42" t="s">
        <v>410</v>
      </c>
      <c r="CY66" s="42" t="s">
        <v>410</v>
      </c>
      <c r="CZ66" s="42" t="s">
        <v>410</v>
      </c>
      <c r="DA66" s="42" t="s">
        <v>410</v>
      </c>
    </row>
    <row r="67" spans="1:105" x14ac:dyDescent="0.25">
      <c r="A67" s="18">
        <v>65</v>
      </c>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v>0.98699999999999999</v>
      </c>
      <c r="BP67" s="42">
        <v>1.9689999999999999</v>
      </c>
      <c r="BQ67" s="42">
        <v>2.9449999999999998</v>
      </c>
      <c r="BR67" s="42">
        <v>3.9154999999999998</v>
      </c>
      <c r="BS67" s="42">
        <v>4.8810000000000002</v>
      </c>
      <c r="BT67" s="42">
        <v>5.8405000000000005</v>
      </c>
      <c r="BU67" s="42">
        <v>6.7945000000000002</v>
      </c>
      <c r="BV67" s="42">
        <v>7.7430000000000003</v>
      </c>
      <c r="BW67" s="42">
        <v>8.6859999999999999</v>
      </c>
      <c r="BX67" s="42">
        <v>9.6229999999999993</v>
      </c>
      <c r="BY67" s="42">
        <v>10.553999999999998</v>
      </c>
      <c r="BZ67" s="42">
        <v>11.4785</v>
      </c>
      <c r="CA67" s="42">
        <v>12.397500000000001</v>
      </c>
      <c r="CB67" s="42">
        <v>13.3095</v>
      </c>
      <c r="CC67" s="42">
        <v>14.215</v>
      </c>
      <c r="CD67" s="42">
        <v>15.113499999999998</v>
      </c>
      <c r="CE67" s="42">
        <v>16.005000000000003</v>
      </c>
      <c r="CF67" s="42">
        <v>16.889499999999998</v>
      </c>
      <c r="CG67" s="42">
        <v>17.766000000000002</v>
      </c>
      <c r="CH67" s="42">
        <v>18.633500000000002</v>
      </c>
      <c r="CI67" s="42">
        <v>19.492000000000001</v>
      </c>
      <c r="CJ67" s="42">
        <v>20.339500000000001</v>
      </c>
      <c r="CK67" s="42">
        <v>21.1755</v>
      </c>
      <c r="CL67" s="42">
        <v>21.999500000000001</v>
      </c>
      <c r="CM67" s="42">
        <v>22.8095</v>
      </c>
      <c r="CN67" s="42" t="s">
        <v>410</v>
      </c>
      <c r="CO67" s="42" t="s">
        <v>410</v>
      </c>
      <c r="CP67" s="42" t="s">
        <v>410</v>
      </c>
      <c r="CQ67" s="42" t="s">
        <v>410</v>
      </c>
      <c r="CR67" s="42" t="s">
        <v>410</v>
      </c>
      <c r="CS67" s="42" t="s">
        <v>410</v>
      </c>
      <c r="CT67" s="42" t="s">
        <v>410</v>
      </c>
      <c r="CU67" s="42" t="s">
        <v>410</v>
      </c>
      <c r="CV67" s="42" t="s">
        <v>410</v>
      </c>
      <c r="CW67" s="42" t="s">
        <v>410</v>
      </c>
      <c r="CX67" s="42" t="s">
        <v>410</v>
      </c>
      <c r="CY67" s="42" t="s">
        <v>410</v>
      </c>
      <c r="CZ67" s="42" t="s">
        <v>410</v>
      </c>
      <c r="DA67" s="42" t="s">
        <v>410</v>
      </c>
    </row>
    <row r="68" spans="1:105" x14ac:dyDescent="0.25">
      <c r="A68" s="18">
        <v>66</v>
      </c>
      <c r="B68" s="42"/>
      <c r="C68" s="42"/>
      <c r="D68" s="42"/>
      <c r="E68" s="42"/>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v>0.98649999999999993</v>
      </c>
      <c r="BQ68" s="42">
        <v>1.9674999999999998</v>
      </c>
      <c r="BR68" s="42">
        <v>2.9429999999999996</v>
      </c>
      <c r="BS68" s="42">
        <v>3.9124999999999996</v>
      </c>
      <c r="BT68" s="42">
        <v>4.8765000000000001</v>
      </c>
      <c r="BU68" s="42">
        <v>5.8354999999999997</v>
      </c>
      <c r="BV68" s="42">
        <v>6.7885</v>
      </c>
      <c r="BW68" s="42">
        <v>7.7355</v>
      </c>
      <c r="BX68" s="42">
        <v>8.6769999999999996</v>
      </c>
      <c r="BY68" s="42">
        <v>9.6125000000000007</v>
      </c>
      <c r="BZ68" s="42">
        <v>10.541999999999998</v>
      </c>
      <c r="CA68" s="42">
        <v>11.465</v>
      </c>
      <c r="CB68" s="42">
        <v>12.381499999999999</v>
      </c>
      <c r="CC68" s="42">
        <v>13.291</v>
      </c>
      <c r="CD68" s="42">
        <v>14.193</v>
      </c>
      <c r="CE68" s="42">
        <v>15.0885</v>
      </c>
      <c r="CF68" s="42">
        <v>15.9765</v>
      </c>
      <c r="CG68" s="42">
        <v>16.856999999999999</v>
      </c>
      <c r="CH68" s="42">
        <v>17.728500000000004</v>
      </c>
      <c r="CI68" s="42">
        <v>18.590000000000003</v>
      </c>
      <c r="CJ68" s="42">
        <v>19.441500000000001</v>
      </c>
      <c r="CK68" s="42">
        <v>20.280999999999999</v>
      </c>
      <c r="CL68" s="42">
        <v>21.108000000000001</v>
      </c>
      <c r="CM68" s="42">
        <v>21.921500000000002</v>
      </c>
      <c r="CN68" s="42" t="s">
        <v>410</v>
      </c>
      <c r="CO68" s="42" t="s">
        <v>410</v>
      </c>
      <c r="CP68" s="42" t="s">
        <v>410</v>
      </c>
      <c r="CQ68" s="42" t="s">
        <v>410</v>
      </c>
      <c r="CR68" s="42" t="s">
        <v>410</v>
      </c>
      <c r="CS68" s="42" t="s">
        <v>410</v>
      </c>
      <c r="CT68" s="42" t="s">
        <v>410</v>
      </c>
      <c r="CU68" s="42" t="s">
        <v>410</v>
      </c>
      <c r="CV68" s="42" t="s">
        <v>410</v>
      </c>
      <c r="CW68" s="42" t="s">
        <v>410</v>
      </c>
      <c r="CX68" s="42" t="s">
        <v>410</v>
      </c>
      <c r="CY68" s="42" t="s">
        <v>410</v>
      </c>
      <c r="CZ68" s="42" t="s">
        <v>410</v>
      </c>
      <c r="DA68" s="42" t="s">
        <v>410</v>
      </c>
    </row>
    <row r="69" spans="1:105" x14ac:dyDescent="0.25">
      <c r="A69" s="18">
        <v>67</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v>0.98550000000000004</v>
      </c>
      <c r="BR69" s="42">
        <v>1.9659999999999997</v>
      </c>
      <c r="BS69" s="42">
        <v>2.9405000000000001</v>
      </c>
      <c r="BT69" s="42">
        <v>3.9095</v>
      </c>
      <c r="BU69" s="42">
        <v>4.8725000000000005</v>
      </c>
      <c r="BV69" s="42">
        <v>5.83</v>
      </c>
      <c r="BW69" s="42">
        <v>6.782</v>
      </c>
      <c r="BX69" s="42">
        <v>7.7275000000000009</v>
      </c>
      <c r="BY69" s="42">
        <v>8.6669999999999998</v>
      </c>
      <c r="BZ69" s="42">
        <v>9.6005000000000003</v>
      </c>
      <c r="CA69" s="42">
        <v>10.5275</v>
      </c>
      <c r="CB69" s="42">
        <v>11.448</v>
      </c>
      <c r="CC69" s="42">
        <v>12.361499999999999</v>
      </c>
      <c r="CD69" s="42">
        <v>13.2675</v>
      </c>
      <c r="CE69" s="42">
        <v>14.167</v>
      </c>
      <c r="CF69" s="42">
        <v>15.058999999999999</v>
      </c>
      <c r="CG69" s="42">
        <v>15.943000000000001</v>
      </c>
      <c r="CH69" s="42">
        <v>16.818000000000001</v>
      </c>
      <c r="CI69" s="42">
        <v>17.683500000000002</v>
      </c>
      <c r="CJ69" s="42">
        <v>18.538499999999999</v>
      </c>
      <c r="CK69" s="42">
        <v>19.381500000000003</v>
      </c>
      <c r="CL69" s="42">
        <v>20.212</v>
      </c>
      <c r="CM69" s="42">
        <v>21.028500000000001</v>
      </c>
      <c r="CN69" s="42" t="s">
        <v>410</v>
      </c>
      <c r="CO69" s="42" t="s">
        <v>410</v>
      </c>
      <c r="CP69" s="42" t="s">
        <v>410</v>
      </c>
      <c r="CQ69" s="42" t="s">
        <v>410</v>
      </c>
      <c r="CR69" s="42" t="s">
        <v>410</v>
      </c>
      <c r="CS69" s="42" t="s">
        <v>410</v>
      </c>
      <c r="CT69" s="42" t="s">
        <v>410</v>
      </c>
      <c r="CU69" s="42" t="s">
        <v>410</v>
      </c>
      <c r="CV69" s="42" t="s">
        <v>410</v>
      </c>
      <c r="CW69" s="42" t="s">
        <v>410</v>
      </c>
      <c r="CX69" s="42" t="s">
        <v>410</v>
      </c>
      <c r="CY69" s="42" t="s">
        <v>410</v>
      </c>
      <c r="CZ69" s="42" t="s">
        <v>410</v>
      </c>
      <c r="DA69" s="42" t="s">
        <v>410</v>
      </c>
    </row>
    <row r="70" spans="1:105" x14ac:dyDescent="0.25">
      <c r="A70" s="18">
        <v>68</v>
      </c>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v>0.98449999999999993</v>
      </c>
      <c r="BS70" s="42">
        <v>1.9634999999999998</v>
      </c>
      <c r="BT70" s="42">
        <v>2.9369999999999998</v>
      </c>
      <c r="BU70" s="42">
        <v>3.9049999999999998</v>
      </c>
      <c r="BV70" s="42">
        <v>4.8670000000000009</v>
      </c>
      <c r="BW70" s="42">
        <v>5.823500000000001</v>
      </c>
      <c r="BX70" s="42">
        <v>6.774</v>
      </c>
      <c r="BY70" s="42">
        <v>7.718</v>
      </c>
      <c r="BZ70" s="42">
        <v>8.6559999999999988</v>
      </c>
      <c r="CA70" s="42">
        <v>9.5874999999999986</v>
      </c>
      <c r="CB70" s="42">
        <v>10.512</v>
      </c>
      <c r="CC70" s="42">
        <v>11.43</v>
      </c>
      <c r="CD70" s="42">
        <v>12.34</v>
      </c>
      <c r="CE70" s="42">
        <v>13.243499999999999</v>
      </c>
      <c r="CF70" s="42">
        <v>14.139499999999998</v>
      </c>
      <c r="CG70" s="42">
        <v>15.0275</v>
      </c>
      <c r="CH70" s="42">
        <v>15.905999999999999</v>
      </c>
      <c r="CI70" s="42">
        <v>16.774999999999999</v>
      </c>
      <c r="CJ70" s="42">
        <v>17.633000000000003</v>
      </c>
      <c r="CK70" s="42">
        <v>18.479500000000002</v>
      </c>
      <c r="CL70" s="42">
        <v>19.313000000000002</v>
      </c>
      <c r="CM70" s="42">
        <v>20.1325</v>
      </c>
      <c r="CN70" s="42" t="s">
        <v>410</v>
      </c>
      <c r="CO70" s="42" t="s">
        <v>410</v>
      </c>
      <c r="CP70" s="42" t="s">
        <v>410</v>
      </c>
      <c r="CQ70" s="42" t="s">
        <v>410</v>
      </c>
      <c r="CR70" s="42" t="s">
        <v>410</v>
      </c>
      <c r="CS70" s="42" t="s">
        <v>410</v>
      </c>
      <c r="CT70" s="42" t="s">
        <v>410</v>
      </c>
      <c r="CU70" s="42" t="s">
        <v>410</v>
      </c>
      <c r="CV70" s="42" t="s">
        <v>410</v>
      </c>
      <c r="CW70" s="42" t="s">
        <v>410</v>
      </c>
      <c r="CX70" s="42" t="s">
        <v>410</v>
      </c>
      <c r="CY70" s="42" t="s">
        <v>410</v>
      </c>
      <c r="CZ70" s="42" t="s">
        <v>410</v>
      </c>
      <c r="DA70" s="42" t="s">
        <v>410</v>
      </c>
    </row>
    <row r="71" spans="1:105" x14ac:dyDescent="0.25">
      <c r="A71" s="18">
        <v>69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v>0.98399999999999999</v>
      </c>
      <c r="BT71" s="42">
        <v>1.962</v>
      </c>
      <c r="BU71" s="42">
        <v>2.9344999999999999</v>
      </c>
      <c r="BV71" s="42">
        <v>3.9009999999999998</v>
      </c>
      <c r="BW71" s="42">
        <v>4.8615000000000004</v>
      </c>
      <c r="BX71" s="42">
        <v>5.8160000000000007</v>
      </c>
      <c r="BY71" s="42">
        <v>6.7645</v>
      </c>
      <c r="BZ71" s="42">
        <v>7.7065000000000001</v>
      </c>
      <c r="CA71" s="42">
        <v>8.6419999999999995</v>
      </c>
      <c r="CB71" s="42">
        <v>9.5709999999999997</v>
      </c>
      <c r="CC71" s="42">
        <v>10.492999999999999</v>
      </c>
      <c r="CD71" s="42">
        <v>11.407499999999999</v>
      </c>
      <c r="CE71" s="42">
        <v>12.315</v>
      </c>
      <c r="CF71" s="42">
        <v>13.214499999999999</v>
      </c>
      <c r="CG71" s="42">
        <v>14.1065</v>
      </c>
      <c r="CH71" s="42">
        <v>14.988999999999999</v>
      </c>
      <c r="CI71" s="42">
        <v>15.861499999999999</v>
      </c>
      <c r="CJ71" s="42">
        <v>16.723500000000001</v>
      </c>
      <c r="CK71" s="42">
        <v>17.573500000000003</v>
      </c>
      <c r="CL71" s="42">
        <v>18.410499999999999</v>
      </c>
      <c r="CM71" s="42">
        <v>19.233499999999999</v>
      </c>
      <c r="CN71" s="42" t="s">
        <v>410</v>
      </c>
      <c r="CO71" s="42" t="s">
        <v>410</v>
      </c>
      <c r="CP71" s="42" t="s">
        <v>410</v>
      </c>
      <c r="CQ71" s="42" t="s">
        <v>410</v>
      </c>
      <c r="CR71" s="42" t="s">
        <v>410</v>
      </c>
      <c r="CS71" s="42" t="s">
        <v>410</v>
      </c>
      <c r="CT71" s="42" t="s">
        <v>410</v>
      </c>
      <c r="CU71" s="42" t="s">
        <v>410</v>
      </c>
      <c r="CV71" s="42" t="s">
        <v>410</v>
      </c>
      <c r="CW71" s="42" t="s">
        <v>410</v>
      </c>
      <c r="CX71" s="42" t="s">
        <v>410</v>
      </c>
      <c r="CY71" s="42" t="s">
        <v>410</v>
      </c>
      <c r="CZ71" s="42" t="s">
        <v>410</v>
      </c>
      <c r="DA71" s="42" t="s">
        <v>410</v>
      </c>
    </row>
    <row r="72" spans="1:105" x14ac:dyDescent="0.25">
      <c r="A72" s="18">
        <v>70</v>
      </c>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v>0.98249999999999993</v>
      </c>
      <c r="BU72" s="42">
        <v>1.96</v>
      </c>
      <c r="BV72" s="42">
        <v>2.9314999999999998</v>
      </c>
      <c r="BW72" s="42">
        <v>3.8970000000000002</v>
      </c>
      <c r="BX72" s="42">
        <v>4.8559999999999999</v>
      </c>
      <c r="BY72" s="42">
        <v>5.8090000000000011</v>
      </c>
      <c r="BZ72" s="42">
        <v>6.7555000000000005</v>
      </c>
      <c r="CA72" s="42">
        <v>7.6955000000000009</v>
      </c>
      <c r="CB72" s="42">
        <v>8.6284999999999989</v>
      </c>
      <c r="CC72" s="42">
        <v>9.5545000000000009</v>
      </c>
      <c r="CD72" s="42">
        <v>10.472999999999999</v>
      </c>
      <c r="CE72" s="42">
        <v>11.384499999999999</v>
      </c>
      <c r="CF72" s="42">
        <v>12.288499999999999</v>
      </c>
      <c r="CG72" s="42">
        <v>13.183999999999999</v>
      </c>
      <c r="CH72" s="42">
        <v>14.07</v>
      </c>
      <c r="CI72" s="42">
        <v>14.9465</v>
      </c>
      <c r="CJ72" s="42">
        <v>15.811999999999999</v>
      </c>
      <c r="CK72" s="42">
        <v>16.665500000000002</v>
      </c>
      <c r="CL72" s="42">
        <v>17.506</v>
      </c>
      <c r="CM72" s="42">
        <v>18.332500000000003</v>
      </c>
      <c r="CN72" s="42" t="s">
        <v>410</v>
      </c>
      <c r="CO72" s="42" t="s">
        <v>410</v>
      </c>
      <c r="CP72" s="42" t="s">
        <v>410</v>
      </c>
      <c r="CQ72" s="42" t="s">
        <v>410</v>
      </c>
      <c r="CR72" s="42" t="s">
        <v>410</v>
      </c>
      <c r="CS72" s="42" t="s">
        <v>410</v>
      </c>
      <c r="CT72" s="42" t="s">
        <v>410</v>
      </c>
      <c r="CU72" s="42" t="s">
        <v>410</v>
      </c>
      <c r="CV72" s="42" t="s">
        <v>410</v>
      </c>
      <c r="CW72" s="42" t="s">
        <v>410</v>
      </c>
      <c r="CX72" s="42" t="s">
        <v>410</v>
      </c>
      <c r="CY72" s="42" t="s">
        <v>410</v>
      </c>
      <c r="CZ72" s="42" t="s">
        <v>410</v>
      </c>
      <c r="DA72" s="42" t="s">
        <v>410</v>
      </c>
    </row>
    <row r="73" spans="1:105" x14ac:dyDescent="0.25">
      <c r="A73" s="18">
        <v>71</v>
      </c>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v>0.98150000000000004</v>
      </c>
      <c r="BV73" s="42">
        <v>1.9575</v>
      </c>
      <c r="BW73" s="42">
        <v>2.9274999999999998</v>
      </c>
      <c r="BX73" s="42">
        <v>3.8914999999999997</v>
      </c>
      <c r="BY73" s="42">
        <v>4.8490000000000002</v>
      </c>
      <c r="BZ73" s="42">
        <v>5.8005000000000004</v>
      </c>
      <c r="CA73" s="42">
        <v>6.7454999999999998</v>
      </c>
      <c r="CB73" s="42">
        <v>7.6829999999999998</v>
      </c>
      <c r="CC73" s="42">
        <v>8.6135000000000002</v>
      </c>
      <c r="CD73" s="42">
        <v>9.5365000000000002</v>
      </c>
      <c r="CE73" s="42">
        <v>10.452500000000001</v>
      </c>
      <c r="CF73" s="42">
        <v>11.360499999999998</v>
      </c>
      <c r="CG73" s="42">
        <v>12.259999999999998</v>
      </c>
      <c r="CH73" s="42">
        <v>13.149999999999999</v>
      </c>
      <c r="CI73" s="42">
        <v>14.0305</v>
      </c>
      <c r="CJ73" s="42">
        <v>14.899999999999999</v>
      </c>
      <c r="CK73" s="42">
        <v>15.7575</v>
      </c>
      <c r="CL73" s="42">
        <v>16.601500000000001</v>
      </c>
      <c r="CM73" s="42">
        <v>17.4315</v>
      </c>
      <c r="CN73" s="42" t="s">
        <v>410</v>
      </c>
      <c r="CO73" s="42" t="s">
        <v>410</v>
      </c>
      <c r="CP73" s="42" t="s">
        <v>410</v>
      </c>
      <c r="CQ73" s="42" t="s">
        <v>410</v>
      </c>
      <c r="CR73" s="42" t="s">
        <v>410</v>
      </c>
      <c r="CS73" s="42" t="s">
        <v>410</v>
      </c>
      <c r="CT73" s="42" t="s">
        <v>410</v>
      </c>
      <c r="CU73" s="42" t="s">
        <v>410</v>
      </c>
      <c r="CV73" s="42" t="s">
        <v>410</v>
      </c>
      <c r="CW73" s="42" t="s">
        <v>410</v>
      </c>
      <c r="CX73" s="42" t="s">
        <v>410</v>
      </c>
      <c r="CY73" s="42" t="s">
        <v>410</v>
      </c>
      <c r="CZ73" s="42" t="s">
        <v>410</v>
      </c>
      <c r="DA73" s="42" t="s">
        <v>410</v>
      </c>
    </row>
    <row r="74" spans="1:105" x14ac:dyDescent="0.25">
      <c r="A74" s="18">
        <v>72</v>
      </c>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v>0.98099999999999998</v>
      </c>
      <c r="BW74" s="42">
        <v>1.956</v>
      </c>
      <c r="BX74" s="42">
        <v>2.9249999999999998</v>
      </c>
      <c r="BY74" s="42">
        <v>3.8875000000000002</v>
      </c>
      <c r="BZ74" s="42">
        <v>4.8435000000000006</v>
      </c>
      <c r="CA74" s="42">
        <v>5.7925000000000004</v>
      </c>
      <c r="CB74" s="42">
        <v>6.7350000000000003</v>
      </c>
      <c r="CC74" s="42">
        <v>7.67</v>
      </c>
      <c r="CD74" s="42">
        <v>8.5969999999999978</v>
      </c>
      <c r="CE74" s="42">
        <v>9.5175000000000001</v>
      </c>
      <c r="CF74" s="42">
        <v>10.43</v>
      </c>
      <c r="CG74" s="42">
        <v>11.333499999999999</v>
      </c>
      <c r="CH74" s="42">
        <v>12.228</v>
      </c>
      <c r="CI74" s="42">
        <v>13.112499999999999</v>
      </c>
      <c r="CJ74" s="42">
        <v>13.985499999999998</v>
      </c>
      <c r="CK74" s="42">
        <v>14.847</v>
      </c>
      <c r="CL74" s="42">
        <v>15.695499999999999</v>
      </c>
      <c r="CM74" s="42">
        <v>16.529000000000003</v>
      </c>
      <c r="CN74" s="42" t="s">
        <v>410</v>
      </c>
      <c r="CO74" s="42" t="s">
        <v>410</v>
      </c>
      <c r="CP74" s="42" t="s">
        <v>410</v>
      </c>
      <c r="CQ74" s="42" t="s">
        <v>410</v>
      </c>
      <c r="CR74" s="42" t="s">
        <v>410</v>
      </c>
      <c r="CS74" s="42" t="s">
        <v>410</v>
      </c>
      <c r="CT74" s="42" t="s">
        <v>410</v>
      </c>
      <c r="CU74" s="42" t="s">
        <v>410</v>
      </c>
      <c r="CV74" s="42" t="s">
        <v>410</v>
      </c>
      <c r="CW74" s="42" t="s">
        <v>410</v>
      </c>
      <c r="CX74" s="42" t="s">
        <v>410</v>
      </c>
      <c r="CY74" s="42" t="s">
        <v>410</v>
      </c>
      <c r="CZ74" s="42" t="s">
        <v>410</v>
      </c>
      <c r="DA74" s="42" t="s">
        <v>410</v>
      </c>
    </row>
    <row r="75" spans="1:105" x14ac:dyDescent="0.25">
      <c r="A75" s="18">
        <v>73</v>
      </c>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v>0.98</v>
      </c>
      <c r="BX75" s="42">
        <v>1.9535</v>
      </c>
      <c r="BY75" s="42">
        <v>2.9204999999999997</v>
      </c>
      <c r="BZ75" s="42">
        <v>3.8809999999999998</v>
      </c>
      <c r="CA75" s="42">
        <v>4.8350000000000009</v>
      </c>
      <c r="CB75" s="42">
        <v>5.7815000000000003</v>
      </c>
      <c r="CC75" s="42">
        <v>6.7210000000000001</v>
      </c>
      <c r="CD75" s="42">
        <v>7.6530000000000005</v>
      </c>
      <c r="CE75" s="42">
        <v>8.5779999999999994</v>
      </c>
      <c r="CF75" s="42">
        <v>9.4944999999999986</v>
      </c>
      <c r="CG75" s="42">
        <v>10.402999999999999</v>
      </c>
      <c r="CH75" s="42">
        <v>11.301500000000001</v>
      </c>
      <c r="CI75" s="42">
        <v>12.19</v>
      </c>
      <c r="CJ75" s="42">
        <v>13.067499999999999</v>
      </c>
      <c r="CK75" s="42">
        <v>13.932499999999999</v>
      </c>
      <c r="CL75" s="42">
        <v>14.7845</v>
      </c>
      <c r="CM75" s="42">
        <v>15.622</v>
      </c>
      <c r="CN75" s="42" t="s">
        <v>410</v>
      </c>
      <c r="CO75" s="42" t="s">
        <v>410</v>
      </c>
      <c r="CP75" s="42" t="s">
        <v>410</v>
      </c>
      <c r="CQ75" s="42" t="s">
        <v>410</v>
      </c>
      <c r="CR75" s="42" t="s">
        <v>410</v>
      </c>
      <c r="CS75" s="42" t="s">
        <v>410</v>
      </c>
      <c r="CT75" s="42" t="s">
        <v>410</v>
      </c>
      <c r="CU75" s="42" t="s">
        <v>410</v>
      </c>
      <c r="CV75" s="42" t="s">
        <v>410</v>
      </c>
      <c r="CW75" s="42" t="s">
        <v>410</v>
      </c>
      <c r="CX75" s="42" t="s">
        <v>410</v>
      </c>
      <c r="CY75" s="42" t="s">
        <v>410</v>
      </c>
      <c r="CZ75" s="42" t="s">
        <v>410</v>
      </c>
      <c r="DA75" s="42" t="s">
        <v>410</v>
      </c>
    </row>
    <row r="76" spans="1:105" x14ac:dyDescent="0.25">
      <c r="A76" s="18">
        <v>74</v>
      </c>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v>0.97799999999999998</v>
      </c>
      <c r="BY76" s="42">
        <v>1.9495</v>
      </c>
      <c r="BZ76" s="42">
        <v>2.9144999999999999</v>
      </c>
      <c r="CA76" s="42">
        <v>3.8730000000000002</v>
      </c>
      <c r="CB76" s="42">
        <v>4.8245000000000005</v>
      </c>
      <c r="CC76" s="42">
        <v>5.7685000000000004</v>
      </c>
      <c r="CD76" s="42">
        <v>6.7045000000000003</v>
      </c>
      <c r="CE76" s="42">
        <v>7.6334999999999997</v>
      </c>
      <c r="CF76" s="42">
        <v>8.5549999999999997</v>
      </c>
      <c r="CG76" s="42">
        <v>9.468</v>
      </c>
      <c r="CH76" s="42">
        <v>10.371499999999999</v>
      </c>
      <c r="CI76" s="42">
        <v>11.263999999999999</v>
      </c>
      <c r="CJ76" s="42">
        <v>12.1455</v>
      </c>
      <c r="CK76" s="42">
        <v>13.014999999999999</v>
      </c>
      <c r="CL76" s="42">
        <v>13.870999999999999</v>
      </c>
      <c r="CM76" s="42">
        <v>14.712499999999999</v>
      </c>
      <c r="CN76" s="42" t="s">
        <v>410</v>
      </c>
      <c r="CO76" s="42" t="s">
        <v>410</v>
      </c>
      <c r="CP76" s="42" t="s">
        <v>410</v>
      </c>
      <c r="CQ76" s="42" t="s">
        <v>410</v>
      </c>
      <c r="CR76" s="42" t="s">
        <v>410</v>
      </c>
      <c r="CS76" s="42" t="s">
        <v>410</v>
      </c>
      <c r="CT76" s="42" t="s">
        <v>410</v>
      </c>
      <c r="CU76" s="42" t="s">
        <v>410</v>
      </c>
      <c r="CV76" s="42" t="s">
        <v>410</v>
      </c>
      <c r="CW76" s="42" t="s">
        <v>410</v>
      </c>
      <c r="CX76" s="42" t="s">
        <v>410</v>
      </c>
      <c r="CY76" s="42" t="s">
        <v>410</v>
      </c>
      <c r="CZ76" s="42" t="s">
        <v>410</v>
      </c>
      <c r="DA76" s="42" t="s">
        <v>410</v>
      </c>
    </row>
    <row r="77" spans="1:105" x14ac:dyDescent="0.25">
      <c r="A77" s="18">
        <v>75</v>
      </c>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v>0.97649999999999992</v>
      </c>
      <c r="BZ77" s="42">
        <v>1.9464999999999999</v>
      </c>
      <c r="CA77" s="42">
        <v>2.91</v>
      </c>
      <c r="CB77" s="42">
        <v>3.8659999999999997</v>
      </c>
      <c r="CC77" s="42">
        <v>4.8150000000000004</v>
      </c>
      <c r="CD77" s="42">
        <v>5.7554999999999996</v>
      </c>
      <c r="CE77" s="42">
        <v>6.6890000000000001</v>
      </c>
      <c r="CF77" s="42">
        <v>7.6145000000000005</v>
      </c>
      <c r="CG77" s="42">
        <v>8.5314999999999994</v>
      </c>
      <c r="CH77" s="42">
        <v>9.4390000000000001</v>
      </c>
      <c r="CI77" s="42">
        <v>10.335999999999999</v>
      </c>
      <c r="CJ77" s="42">
        <v>11.221499999999999</v>
      </c>
      <c r="CK77" s="42">
        <v>12.094999999999999</v>
      </c>
      <c r="CL77" s="42">
        <v>12.955</v>
      </c>
      <c r="CM77" s="42">
        <v>13.8005</v>
      </c>
      <c r="CN77" s="42" t="s">
        <v>410</v>
      </c>
      <c r="CO77" s="42" t="s">
        <v>410</v>
      </c>
      <c r="CP77" s="42" t="s">
        <v>410</v>
      </c>
      <c r="CQ77" s="42" t="s">
        <v>410</v>
      </c>
      <c r="CR77" s="42" t="s">
        <v>410</v>
      </c>
      <c r="CS77" s="42" t="s">
        <v>410</v>
      </c>
      <c r="CT77" s="42" t="s">
        <v>410</v>
      </c>
      <c r="CU77" s="42" t="s">
        <v>410</v>
      </c>
      <c r="CV77" s="42" t="s">
        <v>410</v>
      </c>
      <c r="CW77" s="42" t="s">
        <v>410</v>
      </c>
      <c r="CX77" s="42" t="s">
        <v>410</v>
      </c>
      <c r="CY77" s="42" t="s">
        <v>410</v>
      </c>
      <c r="CZ77" s="42" t="s">
        <v>410</v>
      </c>
      <c r="DA77" s="42" t="s">
        <v>410</v>
      </c>
    </row>
    <row r="78" spans="1:105" x14ac:dyDescent="0.25">
      <c r="A78" s="18">
        <v>76</v>
      </c>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v>0.97499999999999998</v>
      </c>
      <c r="CA78" s="42">
        <v>1.9424999999999999</v>
      </c>
      <c r="CB78" s="42">
        <v>2.9035000000000002</v>
      </c>
      <c r="CC78" s="42">
        <v>3.8565</v>
      </c>
      <c r="CD78" s="42">
        <v>4.8020000000000005</v>
      </c>
      <c r="CE78" s="42">
        <v>5.7405000000000008</v>
      </c>
      <c r="CF78" s="42">
        <v>6.6705000000000005</v>
      </c>
      <c r="CG78" s="42">
        <v>7.5920000000000005</v>
      </c>
      <c r="CH78" s="42">
        <v>8.5039999999999996</v>
      </c>
      <c r="CI78" s="42">
        <v>9.4055</v>
      </c>
      <c r="CJ78" s="42">
        <v>10.295500000000001</v>
      </c>
      <c r="CK78" s="42">
        <v>11.173</v>
      </c>
      <c r="CL78" s="42">
        <v>12.036999999999999</v>
      </c>
      <c r="CM78" s="42">
        <v>12.885999999999999</v>
      </c>
      <c r="CN78" s="42" t="s">
        <v>410</v>
      </c>
      <c r="CO78" s="42" t="s">
        <v>410</v>
      </c>
      <c r="CP78" s="42" t="s">
        <v>410</v>
      </c>
      <c r="CQ78" s="42" t="s">
        <v>410</v>
      </c>
      <c r="CR78" s="42" t="s">
        <v>410</v>
      </c>
      <c r="CS78" s="42" t="s">
        <v>410</v>
      </c>
      <c r="CT78" s="42" t="s">
        <v>410</v>
      </c>
      <c r="CU78" s="42" t="s">
        <v>410</v>
      </c>
      <c r="CV78" s="42" t="s">
        <v>410</v>
      </c>
      <c r="CW78" s="42" t="s">
        <v>410</v>
      </c>
      <c r="CX78" s="42" t="s">
        <v>410</v>
      </c>
      <c r="CY78" s="42" t="s">
        <v>410</v>
      </c>
      <c r="CZ78" s="42" t="s">
        <v>410</v>
      </c>
      <c r="DA78" s="42" t="s">
        <v>410</v>
      </c>
    </row>
    <row r="79" spans="1:105" x14ac:dyDescent="0.25">
      <c r="A79" s="18">
        <v>77</v>
      </c>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v>0.97249999999999992</v>
      </c>
      <c r="CB79" s="42">
        <v>1.9375</v>
      </c>
      <c r="CC79" s="42">
        <v>2.8955000000000002</v>
      </c>
      <c r="CD79" s="42">
        <v>3.8454999999999999</v>
      </c>
      <c r="CE79" s="42">
        <v>4.7880000000000003</v>
      </c>
      <c r="CF79" s="42">
        <v>5.7230000000000008</v>
      </c>
      <c r="CG79" s="42">
        <v>6.6485000000000003</v>
      </c>
      <c r="CH79" s="42">
        <v>7.5645000000000007</v>
      </c>
      <c r="CI79" s="42">
        <v>8.4704999999999995</v>
      </c>
      <c r="CJ79" s="42">
        <v>9.3644999999999996</v>
      </c>
      <c r="CK79" s="42">
        <v>10.245999999999999</v>
      </c>
      <c r="CL79" s="42">
        <v>11.114000000000001</v>
      </c>
      <c r="CM79" s="42">
        <v>11.966999999999999</v>
      </c>
      <c r="CN79" s="42" t="s">
        <v>410</v>
      </c>
      <c r="CO79" s="42" t="s">
        <v>410</v>
      </c>
      <c r="CP79" s="42" t="s">
        <v>410</v>
      </c>
      <c r="CQ79" s="42" t="s">
        <v>410</v>
      </c>
      <c r="CR79" s="42" t="s">
        <v>410</v>
      </c>
      <c r="CS79" s="42" t="s">
        <v>410</v>
      </c>
      <c r="CT79" s="42" t="s">
        <v>410</v>
      </c>
      <c r="CU79" s="42" t="s">
        <v>410</v>
      </c>
      <c r="CV79" s="42" t="s">
        <v>410</v>
      </c>
      <c r="CW79" s="42" t="s">
        <v>410</v>
      </c>
      <c r="CX79" s="42" t="s">
        <v>410</v>
      </c>
      <c r="CY79" s="42" t="s">
        <v>410</v>
      </c>
      <c r="CZ79" s="42" t="s">
        <v>410</v>
      </c>
      <c r="DA79" s="42" t="s">
        <v>410</v>
      </c>
    </row>
    <row r="80" spans="1:105" x14ac:dyDescent="0.25">
      <c r="A80" s="18">
        <v>78</v>
      </c>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v>0.97</v>
      </c>
      <c r="CC80" s="42">
        <v>1.9324999999999999</v>
      </c>
      <c r="CD80" s="42">
        <v>2.8869999999999996</v>
      </c>
      <c r="CE80" s="42">
        <v>3.8344999999999998</v>
      </c>
      <c r="CF80" s="42">
        <v>4.7735000000000003</v>
      </c>
      <c r="CG80" s="42">
        <v>5.7040000000000006</v>
      </c>
      <c r="CH80" s="42">
        <v>6.6245000000000003</v>
      </c>
      <c r="CI80" s="42">
        <v>7.5345000000000004</v>
      </c>
      <c r="CJ80" s="42">
        <v>8.4329999999999998</v>
      </c>
      <c r="CK80" s="42">
        <v>9.3185000000000002</v>
      </c>
      <c r="CL80" s="42">
        <v>10.1905</v>
      </c>
      <c r="CM80" s="42">
        <v>11.047000000000001</v>
      </c>
      <c r="CN80" s="42" t="s">
        <v>410</v>
      </c>
      <c r="CO80" s="42" t="s">
        <v>410</v>
      </c>
      <c r="CP80" s="42" t="s">
        <v>410</v>
      </c>
      <c r="CQ80" s="42" t="s">
        <v>410</v>
      </c>
      <c r="CR80" s="42" t="s">
        <v>410</v>
      </c>
      <c r="CS80" s="42" t="s">
        <v>410</v>
      </c>
      <c r="CT80" s="42" t="s">
        <v>410</v>
      </c>
      <c r="CU80" s="42" t="s">
        <v>410</v>
      </c>
      <c r="CV80" s="42" t="s">
        <v>410</v>
      </c>
      <c r="CW80" s="42" t="s">
        <v>410</v>
      </c>
      <c r="CX80" s="42" t="s">
        <v>410</v>
      </c>
      <c r="CY80" s="42" t="s">
        <v>410</v>
      </c>
      <c r="CZ80" s="42" t="s">
        <v>410</v>
      </c>
      <c r="DA80" s="42" t="s">
        <v>410</v>
      </c>
    </row>
    <row r="81" spans="1:105" x14ac:dyDescent="0.25">
      <c r="A81" s="18">
        <v>79</v>
      </c>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v>0.96750000000000003</v>
      </c>
      <c r="CD81" s="42">
        <v>1.9264999999999999</v>
      </c>
      <c r="CE81" s="42">
        <v>2.8784999999999998</v>
      </c>
      <c r="CF81" s="42">
        <v>3.8220000000000001</v>
      </c>
      <c r="CG81" s="42">
        <v>4.7565000000000008</v>
      </c>
      <c r="CH81" s="42">
        <v>5.6810000000000009</v>
      </c>
      <c r="CI81" s="42">
        <v>6.5955000000000004</v>
      </c>
      <c r="CJ81" s="42">
        <v>7.4980000000000002</v>
      </c>
      <c r="CK81" s="42">
        <v>8.3874999999999993</v>
      </c>
      <c r="CL81" s="42">
        <v>9.2629999999999981</v>
      </c>
      <c r="CM81" s="42">
        <v>10.123999999999999</v>
      </c>
      <c r="CN81" s="42" t="s">
        <v>410</v>
      </c>
      <c r="CO81" s="42" t="s">
        <v>410</v>
      </c>
      <c r="CP81" s="42" t="s">
        <v>410</v>
      </c>
      <c r="CQ81" s="42" t="s">
        <v>410</v>
      </c>
      <c r="CR81" s="42" t="s">
        <v>410</v>
      </c>
      <c r="CS81" s="42" t="s">
        <v>410</v>
      </c>
      <c r="CT81" s="42" t="s">
        <v>410</v>
      </c>
      <c r="CU81" s="42" t="s">
        <v>410</v>
      </c>
      <c r="CV81" s="42" t="s">
        <v>410</v>
      </c>
      <c r="CW81" s="42" t="s">
        <v>410</v>
      </c>
      <c r="CX81" s="42" t="s">
        <v>410</v>
      </c>
      <c r="CY81" s="42" t="s">
        <v>410</v>
      </c>
      <c r="CZ81" s="42" t="s">
        <v>410</v>
      </c>
      <c r="DA81" s="42" t="s">
        <v>410</v>
      </c>
    </row>
    <row r="82" spans="1:105" x14ac:dyDescent="0.25">
      <c r="A82" s="18">
        <v>80</v>
      </c>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v>0.96399999999999997</v>
      </c>
      <c r="CE82" s="42">
        <v>1.9204999999999999</v>
      </c>
      <c r="CF82" s="42">
        <v>2.8689999999999998</v>
      </c>
      <c r="CG82" s="42">
        <v>3.8079999999999998</v>
      </c>
      <c r="CH82" s="42">
        <v>4.7370000000000001</v>
      </c>
      <c r="CI82" s="42">
        <v>5.6555</v>
      </c>
      <c r="CJ82" s="42">
        <v>6.5625</v>
      </c>
      <c r="CK82" s="42">
        <v>7.4565000000000001</v>
      </c>
      <c r="CL82" s="42">
        <v>8.3365000000000009</v>
      </c>
      <c r="CM82" s="42">
        <v>9.2009999999999987</v>
      </c>
      <c r="CN82" s="42" t="s">
        <v>410</v>
      </c>
      <c r="CO82" s="42" t="s">
        <v>410</v>
      </c>
      <c r="CP82" s="42" t="s">
        <v>410</v>
      </c>
      <c r="CQ82" s="42" t="s">
        <v>410</v>
      </c>
      <c r="CR82" s="42" t="s">
        <v>410</v>
      </c>
      <c r="CS82" s="42" t="s">
        <v>410</v>
      </c>
      <c r="CT82" s="42" t="s">
        <v>410</v>
      </c>
      <c r="CU82" s="42" t="s">
        <v>410</v>
      </c>
      <c r="CV82" s="42" t="s">
        <v>410</v>
      </c>
      <c r="CW82" s="42" t="s">
        <v>410</v>
      </c>
      <c r="CX82" s="42" t="s">
        <v>410</v>
      </c>
      <c r="CY82" s="42" t="s">
        <v>410</v>
      </c>
      <c r="CZ82" s="42" t="s">
        <v>410</v>
      </c>
      <c r="DA82" s="42" t="s">
        <v>410</v>
      </c>
    </row>
    <row r="83" spans="1:105" x14ac:dyDescent="0.25">
      <c r="A83" s="18">
        <v>81</v>
      </c>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v>0.96099999999999997</v>
      </c>
      <c r="CF83" s="42">
        <v>1.9135</v>
      </c>
      <c r="CG83" s="42">
        <v>2.8570000000000002</v>
      </c>
      <c r="CH83" s="42">
        <v>3.7909999999999999</v>
      </c>
      <c r="CI83" s="42">
        <v>4.7140000000000004</v>
      </c>
      <c r="CJ83" s="42">
        <v>5.625</v>
      </c>
      <c r="CK83" s="42">
        <v>6.5230000000000006</v>
      </c>
      <c r="CL83" s="42">
        <v>7.407</v>
      </c>
      <c r="CM83" s="42">
        <v>8.2754999999999992</v>
      </c>
      <c r="CN83" s="42" t="s">
        <v>410</v>
      </c>
      <c r="CO83" s="42" t="s">
        <v>410</v>
      </c>
      <c r="CP83" s="42" t="s">
        <v>410</v>
      </c>
      <c r="CQ83" s="42" t="s">
        <v>410</v>
      </c>
      <c r="CR83" s="42" t="s">
        <v>410</v>
      </c>
      <c r="CS83" s="42" t="s">
        <v>410</v>
      </c>
      <c r="CT83" s="42" t="s">
        <v>410</v>
      </c>
      <c r="CU83" s="42" t="s">
        <v>410</v>
      </c>
      <c r="CV83" s="42" t="s">
        <v>410</v>
      </c>
      <c r="CW83" s="42" t="s">
        <v>410</v>
      </c>
      <c r="CX83" s="42" t="s">
        <v>410</v>
      </c>
      <c r="CY83" s="42" t="s">
        <v>410</v>
      </c>
      <c r="CZ83" s="42" t="s">
        <v>410</v>
      </c>
      <c r="DA83" s="42" t="s">
        <v>410</v>
      </c>
    </row>
    <row r="84" spans="1:105" x14ac:dyDescent="0.25">
      <c r="A84" s="18">
        <v>82</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v>0.95699999999999996</v>
      </c>
      <c r="CG84" s="42">
        <v>1.9055</v>
      </c>
      <c r="CH84" s="42">
        <v>2.8434999999999997</v>
      </c>
      <c r="CI84" s="42">
        <v>3.7705000000000002</v>
      </c>
      <c r="CJ84" s="42">
        <v>4.6859999999999999</v>
      </c>
      <c r="CK84" s="42">
        <v>5.5884999999999998</v>
      </c>
      <c r="CL84" s="42">
        <v>6.4764999999999997</v>
      </c>
      <c r="CM84" s="42">
        <v>7.3485000000000005</v>
      </c>
      <c r="CN84" s="42" t="s">
        <v>410</v>
      </c>
      <c r="CO84" s="42" t="s">
        <v>410</v>
      </c>
      <c r="CP84" s="42" t="s">
        <v>410</v>
      </c>
      <c r="CQ84" s="42" t="s">
        <v>410</v>
      </c>
      <c r="CR84" s="42" t="s">
        <v>410</v>
      </c>
      <c r="CS84" s="42" t="s">
        <v>410</v>
      </c>
      <c r="CT84" s="42" t="s">
        <v>410</v>
      </c>
      <c r="CU84" s="42" t="s">
        <v>410</v>
      </c>
      <c r="CV84" s="42" t="s">
        <v>410</v>
      </c>
      <c r="CW84" s="42" t="s">
        <v>410</v>
      </c>
      <c r="CX84" s="42" t="s">
        <v>410</v>
      </c>
      <c r="CY84" s="42" t="s">
        <v>410</v>
      </c>
      <c r="CZ84" s="42" t="s">
        <v>410</v>
      </c>
      <c r="DA84" s="42" t="s">
        <v>410</v>
      </c>
    </row>
    <row r="85" spans="1:105" x14ac:dyDescent="0.25">
      <c r="A85" s="18">
        <v>83</v>
      </c>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v>0.9524999999999999</v>
      </c>
      <c r="CH85" s="42">
        <v>1.895</v>
      </c>
      <c r="CI85" s="42">
        <v>2.8265000000000002</v>
      </c>
      <c r="CJ85" s="42">
        <v>3.746</v>
      </c>
      <c r="CK85" s="42">
        <v>4.6520000000000001</v>
      </c>
      <c r="CL85" s="42">
        <v>5.5440000000000005</v>
      </c>
      <c r="CM85" s="42">
        <v>6.4205000000000005</v>
      </c>
      <c r="CN85" s="42" t="s">
        <v>410</v>
      </c>
      <c r="CO85" s="42" t="s">
        <v>410</v>
      </c>
      <c r="CP85" s="42" t="s">
        <v>410</v>
      </c>
      <c r="CQ85" s="42" t="s">
        <v>410</v>
      </c>
      <c r="CR85" s="42" t="s">
        <v>410</v>
      </c>
      <c r="CS85" s="42" t="s">
        <v>410</v>
      </c>
      <c r="CT85" s="42" t="s">
        <v>410</v>
      </c>
      <c r="CU85" s="42" t="s">
        <v>410</v>
      </c>
      <c r="CV85" s="42" t="s">
        <v>410</v>
      </c>
      <c r="CW85" s="42" t="s">
        <v>410</v>
      </c>
      <c r="CX85" s="42" t="s">
        <v>410</v>
      </c>
      <c r="CY85" s="42" t="s">
        <v>410</v>
      </c>
      <c r="CZ85" s="42" t="s">
        <v>410</v>
      </c>
      <c r="DA85" s="42" t="s">
        <v>410</v>
      </c>
    </row>
    <row r="86" spans="1:105" x14ac:dyDescent="0.25">
      <c r="A86" s="18">
        <v>84</v>
      </c>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v>0.94700000000000006</v>
      </c>
      <c r="CI86" s="42">
        <v>1.883</v>
      </c>
      <c r="CJ86" s="42">
        <v>2.8069999999999999</v>
      </c>
      <c r="CK86" s="42">
        <v>3.7174999999999998</v>
      </c>
      <c r="CL86" s="42">
        <v>4.6135000000000002</v>
      </c>
      <c r="CM86" s="42">
        <v>5.4939999999999998</v>
      </c>
      <c r="CN86" s="42" t="s">
        <v>410</v>
      </c>
      <c r="CO86" s="42" t="s">
        <v>410</v>
      </c>
      <c r="CP86" s="42" t="s">
        <v>410</v>
      </c>
      <c r="CQ86" s="42" t="s">
        <v>410</v>
      </c>
      <c r="CR86" s="42" t="s">
        <v>410</v>
      </c>
      <c r="CS86" s="42" t="s">
        <v>410</v>
      </c>
      <c r="CT86" s="42" t="s">
        <v>410</v>
      </c>
      <c r="CU86" s="42" t="s">
        <v>410</v>
      </c>
      <c r="CV86" s="42" t="s">
        <v>410</v>
      </c>
      <c r="CW86" s="42" t="s">
        <v>410</v>
      </c>
      <c r="CX86" s="42" t="s">
        <v>410</v>
      </c>
      <c r="CY86" s="42" t="s">
        <v>410</v>
      </c>
      <c r="CZ86" s="42" t="s">
        <v>410</v>
      </c>
      <c r="DA86" s="42" t="s">
        <v>410</v>
      </c>
    </row>
    <row r="87" spans="1:105" x14ac:dyDescent="0.25">
      <c r="A87" s="18">
        <v>85</v>
      </c>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v>0.94</v>
      </c>
      <c r="CJ87" s="42">
        <v>1.8674999999999997</v>
      </c>
      <c r="CK87" s="42">
        <v>2.782</v>
      </c>
      <c r="CL87" s="42">
        <v>3.6814999999999998</v>
      </c>
      <c r="CM87" s="42">
        <v>4.5655000000000001</v>
      </c>
      <c r="CN87" s="42" t="s">
        <v>410</v>
      </c>
      <c r="CO87" s="42" t="s">
        <v>410</v>
      </c>
      <c r="CP87" s="42" t="s">
        <v>410</v>
      </c>
      <c r="CQ87" s="42" t="s">
        <v>410</v>
      </c>
      <c r="CR87" s="42" t="s">
        <v>410</v>
      </c>
      <c r="CS87" s="42" t="s">
        <v>410</v>
      </c>
      <c r="CT87" s="42" t="s">
        <v>410</v>
      </c>
      <c r="CU87" s="42" t="s">
        <v>410</v>
      </c>
      <c r="CV87" s="42" t="s">
        <v>410</v>
      </c>
      <c r="CW87" s="42" t="s">
        <v>410</v>
      </c>
      <c r="CX87" s="42" t="s">
        <v>410</v>
      </c>
      <c r="CY87" s="42" t="s">
        <v>410</v>
      </c>
      <c r="CZ87" s="42" t="s">
        <v>410</v>
      </c>
      <c r="DA87" s="42" t="s">
        <v>410</v>
      </c>
    </row>
    <row r="88" spans="1:105" x14ac:dyDescent="0.25">
      <c r="A88" s="18">
        <v>86</v>
      </c>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v>0.93100000000000005</v>
      </c>
      <c r="CK88" s="42">
        <v>1.8484999999999998</v>
      </c>
      <c r="CL88" s="42">
        <v>2.7515000000000001</v>
      </c>
      <c r="CM88" s="42">
        <v>3.6384999999999996</v>
      </c>
      <c r="CN88" s="42" t="s">
        <v>410</v>
      </c>
      <c r="CO88" s="42" t="s">
        <v>410</v>
      </c>
      <c r="CP88" s="42" t="s">
        <v>410</v>
      </c>
      <c r="CQ88" s="42" t="s">
        <v>410</v>
      </c>
      <c r="CR88" s="42" t="s">
        <v>410</v>
      </c>
      <c r="CS88" s="42" t="s">
        <v>410</v>
      </c>
      <c r="CT88" s="42" t="s">
        <v>410</v>
      </c>
      <c r="CU88" s="42" t="s">
        <v>410</v>
      </c>
      <c r="CV88" s="42" t="s">
        <v>410</v>
      </c>
      <c r="CW88" s="42" t="s">
        <v>410</v>
      </c>
      <c r="CX88" s="42" t="s">
        <v>410</v>
      </c>
      <c r="CY88" s="42" t="s">
        <v>410</v>
      </c>
      <c r="CZ88" s="42" t="s">
        <v>410</v>
      </c>
      <c r="DA88" s="42" t="s">
        <v>410</v>
      </c>
    </row>
    <row r="89" spans="1:105" x14ac:dyDescent="0.25">
      <c r="A89" s="18">
        <v>87</v>
      </c>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v>0.92100000000000004</v>
      </c>
      <c r="CL89" s="42">
        <v>1.8274999999999999</v>
      </c>
      <c r="CM89" s="42">
        <v>2.718</v>
      </c>
      <c r="CN89" s="42" t="s">
        <v>410</v>
      </c>
      <c r="CO89" s="42" t="s">
        <v>410</v>
      </c>
      <c r="CP89" s="42" t="s">
        <v>410</v>
      </c>
      <c r="CQ89" s="42" t="s">
        <v>410</v>
      </c>
      <c r="CR89" s="42" t="s">
        <v>410</v>
      </c>
      <c r="CS89" s="42" t="s">
        <v>410</v>
      </c>
      <c r="CT89" s="42" t="s">
        <v>410</v>
      </c>
      <c r="CU89" s="42" t="s">
        <v>410</v>
      </c>
      <c r="CV89" s="42" t="s">
        <v>410</v>
      </c>
      <c r="CW89" s="42" t="s">
        <v>410</v>
      </c>
      <c r="CX89" s="42" t="s">
        <v>410</v>
      </c>
      <c r="CY89" s="42" t="s">
        <v>410</v>
      </c>
      <c r="CZ89" s="42" t="s">
        <v>410</v>
      </c>
      <c r="DA89" s="42" t="s">
        <v>410</v>
      </c>
    </row>
    <row r="90" spans="1:105" x14ac:dyDescent="0.25">
      <c r="A90" s="18">
        <v>88</v>
      </c>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v>0.91</v>
      </c>
      <c r="CM90" s="42">
        <v>1.8039999999999998</v>
      </c>
      <c r="CN90" s="42" t="s">
        <v>410</v>
      </c>
      <c r="CO90" s="42" t="s">
        <v>410</v>
      </c>
      <c r="CP90" s="42" t="s">
        <v>410</v>
      </c>
      <c r="CQ90" s="42" t="s">
        <v>410</v>
      </c>
      <c r="CR90" s="42" t="s">
        <v>410</v>
      </c>
      <c r="CS90" s="42" t="s">
        <v>410</v>
      </c>
      <c r="CT90" s="42" t="s">
        <v>410</v>
      </c>
      <c r="CU90" s="42" t="s">
        <v>410</v>
      </c>
      <c r="CV90" s="42" t="s">
        <v>410</v>
      </c>
      <c r="CW90" s="42" t="s">
        <v>410</v>
      </c>
      <c r="CX90" s="42" t="s">
        <v>410</v>
      </c>
      <c r="CY90" s="42" t="s">
        <v>410</v>
      </c>
      <c r="CZ90" s="42" t="s">
        <v>410</v>
      </c>
      <c r="DA90" s="42" t="s">
        <v>410</v>
      </c>
    </row>
    <row r="91" spans="1:105" x14ac:dyDescent="0.25">
      <c r="A91" s="18">
        <v>89</v>
      </c>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v>0.89700000000000002</v>
      </c>
      <c r="CN91" s="42" t="s">
        <v>410</v>
      </c>
      <c r="CO91" s="42" t="s">
        <v>410</v>
      </c>
      <c r="CP91" s="42" t="s">
        <v>410</v>
      </c>
      <c r="CQ91" s="42" t="s">
        <v>410</v>
      </c>
      <c r="CR91" s="42" t="s">
        <v>410</v>
      </c>
      <c r="CS91" s="42" t="s">
        <v>410</v>
      </c>
      <c r="CT91" s="42" t="s">
        <v>410</v>
      </c>
      <c r="CU91" s="42" t="s">
        <v>410</v>
      </c>
      <c r="CV91" s="42" t="s">
        <v>410</v>
      </c>
      <c r="CW91" s="42" t="s">
        <v>410</v>
      </c>
      <c r="CX91" s="42" t="s">
        <v>410</v>
      </c>
      <c r="CY91" s="42" t="s">
        <v>410</v>
      </c>
      <c r="CZ91" s="42" t="s">
        <v>410</v>
      </c>
      <c r="DA91" s="42" t="s">
        <v>410</v>
      </c>
    </row>
    <row r="92" spans="1:105" x14ac:dyDescent="0.25">
      <c r="A92" s="18">
        <v>90</v>
      </c>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t="s">
        <v>410</v>
      </c>
      <c r="CO92" s="42" t="s">
        <v>410</v>
      </c>
      <c r="CP92" s="42" t="s">
        <v>410</v>
      </c>
      <c r="CQ92" s="42" t="s">
        <v>410</v>
      </c>
      <c r="CR92" s="42" t="s">
        <v>410</v>
      </c>
      <c r="CS92" s="42" t="s">
        <v>410</v>
      </c>
      <c r="CT92" s="42" t="s">
        <v>410</v>
      </c>
      <c r="CU92" s="42" t="s">
        <v>410</v>
      </c>
      <c r="CV92" s="42" t="s">
        <v>410</v>
      </c>
      <c r="CW92" s="42" t="s">
        <v>410</v>
      </c>
      <c r="CX92" s="42" t="s">
        <v>410</v>
      </c>
      <c r="CY92" s="42" t="s">
        <v>410</v>
      </c>
      <c r="CZ92" s="42" t="s">
        <v>410</v>
      </c>
      <c r="DA92" s="42" t="s">
        <v>410</v>
      </c>
    </row>
    <row r="93" spans="1:105" x14ac:dyDescent="0.25">
      <c r="A93" s="18">
        <v>91</v>
      </c>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t="s">
        <v>410</v>
      </c>
      <c r="CO93" s="42" t="s">
        <v>410</v>
      </c>
      <c r="CP93" s="42" t="s">
        <v>410</v>
      </c>
      <c r="CQ93" s="42" t="s">
        <v>410</v>
      </c>
      <c r="CR93" s="42" t="s">
        <v>410</v>
      </c>
      <c r="CS93" s="42" t="s">
        <v>410</v>
      </c>
      <c r="CT93" s="42" t="s">
        <v>410</v>
      </c>
      <c r="CU93" s="42" t="s">
        <v>410</v>
      </c>
      <c r="CV93" s="42" t="s">
        <v>410</v>
      </c>
      <c r="CW93" s="42" t="s">
        <v>410</v>
      </c>
      <c r="CX93" s="42" t="s">
        <v>410</v>
      </c>
      <c r="CY93" s="42" t="s">
        <v>410</v>
      </c>
      <c r="CZ93" s="42" t="s">
        <v>410</v>
      </c>
      <c r="DA93" s="42" t="s">
        <v>410</v>
      </c>
    </row>
    <row r="94" spans="1:105" x14ac:dyDescent="0.25">
      <c r="A94" s="18">
        <v>92</v>
      </c>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t="s">
        <v>410</v>
      </c>
      <c r="CO94" s="42" t="s">
        <v>410</v>
      </c>
      <c r="CP94" s="42" t="s">
        <v>410</v>
      </c>
      <c r="CQ94" s="42" t="s">
        <v>410</v>
      </c>
      <c r="CR94" s="42" t="s">
        <v>410</v>
      </c>
      <c r="CS94" s="42" t="s">
        <v>410</v>
      </c>
      <c r="CT94" s="42" t="s">
        <v>410</v>
      </c>
      <c r="CU94" s="42" t="s">
        <v>410</v>
      </c>
      <c r="CV94" s="42" t="s">
        <v>410</v>
      </c>
      <c r="CW94" s="42" t="s">
        <v>410</v>
      </c>
      <c r="CX94" s="42" t="s">
        <v>410</v>
      </c>
      <c r="CY94" s="42" t="s">
        <v>410</v>
      </c>
      <c r="CZ94" s="42" t="s">
        <v>410</v>
      </c>
      <c r="DA94" s="42" t="s">
        <v>410</v>
      </c>
    </row>
    <row r="95" spans="1:105" x14ac:dyDescent="0.25">
      <c r="A95" s="18">
        <v>93</v>
      </c>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t="s">
        <v>410</v>
      </c>
      <c r="CO95" s="42" t="s">
        <v>410</v>
      </c>
      <c r="CP95" s="42" t="s">
        <v>410</v>
      </c>
      <c r="CQ95" s="42" t="s">
        <v>410</v>
      </c>
      <c r="CR95" s="42" t="s">
        <v>410</v>
      </c>
      <c r="CS95" s="42" t="s">
        <v>410</v>
      </c>
      <c r="CT95" s="42" t="s">
        <v>410</v>
      </c>
      <c r="CU95" s="42" t="s">
        <v>410</v>
      </c>
      <c r="CV95" s="42" t="s">
        <v>410</v>
      </c>
      <c r="CW95" s="42" t="s">
        <v>410</v>
      </c>
      <c r="CX95" s="42" t="s">
        <v>410</v>
      </c>
      <c r="CY95" s="42" t="s">
        <v>410</v>
      </c>
      <c r="CZ95" s="42" t="s">
        <v>410</v>
      </c>
      <c r="DA95" s="42" t="s">
        <v>410</v>
      </c>
    </row>
    <row r="96" spans="1:105" x14ac:dyDescent="0.25">
      <c r="A96" s="18">
        <v>94</v>
      </c>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t="s">
        <v>410</v>
      </c>
      <c r="CO96" s="42" t="s">
        <v>410</v>
      </c>
      <c r="CP96" s="42" t="s">
        <v>410</v>
      </c>
      <c r="CQ96" s="42" t="s">
        <v>410</v>
      </c>
      <c r="CR96" s="42" t="s">
        <v>410</v>
      </c>
      <c r="CS96" s="42" t="s">
        <v>410</v>
      </c>
      <c r="CT96" s="42" t="s">
        <v>410</v>
      </c>
      <c r="CU96" s="42" t="s">
        <v>410</v>
      </c>
      <c r="CV96" s="42" t="s">
        <v>410</v>
      </c>
      <c r="CW96" s="42" t="s">
        <v>410</v>
      </c>
      <c r="CX96" s="42" t="s">
        <v>410</v>
      </c>
      <c r="CY96" s="42" t="s">
        <v>410</v>
      </c>
      <c r="CZ96" s="42" t="s">
        <v>410</v>
      </c>
      <c r="DA96" s="42" t="s">
        <v>410</v>
      </c>
    </row>
    <row r="97" spans="1:105" x14ac:dyDescent="0.25">
      <c r="A97" s="18">
        <v>95</v>
      </c>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t="s">
        <v>410</v>
      </c>
      <c r="CO97" s="42" t="s">
        <v>410</v>
      </c>
      <c r="CP97" s="42" t="s">
        <v>410</v>
      </c>
      <c r="CQ97" s="42" t="s">
        <v>410</v>
      </c>
      <c r="CR97" s="42" t="s">
        <v>410</v>
      </c>
      <c r="CS97" s="42" t="s">
        <v>410</v>
      </c>
      <c r="CT97" s="42" t="s">
        <v>410</v>
      </c>
      <c r="CU97" s="42" t="s">
        <v>410</v>
      </c>
      <c r="CV97" s="42" t="s">
        <v>410</v>
      </c>
      <c r="CW97" s="42" t="s">
        <v>410</v>
      </c>
      <c r="CX97" s="42" t="s">
        <v>410</v>
      </c>
      <c r="CY97" s="42" t="s">
        <v>410</v>
      </c>
      <c r="CZ97" s="42" t="s">
        <v>410</v>
      </c>
      <c r="DA97" s="42" t="s">
        <v>410</v>
      </c>
    </row>
    <row r="98" spans="1:105" x14ac:dyDescent="0.25">
      <c r="A98" s="18">
        <v>96</v>
      </c>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t="s">
        <v>410</v>
      </c>
      <c r="CO98" s="42" t="s">
        <v>410</v>
      </c>
      <c r="CP98" s="42" t="s">
        <v>410</v>
      </c>
      <c r="CQ98" s="42" t="s">
        <v>410</v>
      </c>
      <c r="CR98" s="42" t="s">
        <v>410</v>
      </c>
      <c r="CS98" s="42" t="s">
        <v>410</v>
      </c>
      <c r="CT98" s="42" t="s">
        <v>410</v>
      </c>
      <c r="CU98" s="42" t="s">
        <v>410</v>
      </c>
      <c r="CV98" s="42" t="s">
        <v>410</v>
      </c>
      <c r="CW98" s="42" t="s">
        <v>410</v>
      </c>
      <c r="CX98" s="42" t="s">
        <v>410</v>
      </c>
      <c r="CY98" s="42" t="s">
        <v>410</v>
      </c>
      <c r="CZ98" s="42" t="s">
        <v>410</v>
      </c>
      <c r="DA98" s="42" t="s">
        <v>410</v>
      </c>
    </row>
    <row r="99" spans="1:105" x14ac:dyDescent="0.25">
      <c r="A99" s="18">
        <v>97</v>
      </c>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t="s">
        <v>410</v>
      </c>
      <c r="CO99" s="42" t="s">
        <v>410</v>
      </c>
      <c r="CP99" s="42" t="s">
        <v>410</v>
      </c>
      <c r="CQ99" s="42" t="s">
        <v>410</v>
      </c>
      <c r="CR99" s="42" t="s">
        <v>410</v>
      </c>
      <c r="CS99" s="42" t="s">
        <v>410</v>
      </c>
      <c r="CT99" s="42" t="s">
        <v>410</v>
      </c>
      <c r="CU99" s="42" t="s">
        <v>410</v>
      </c>
      <c r="CV99" s="42" t="s">
        <v>410</v>
      </c>
      <c r="CW99" s="42" t="s">
        <v>410</v>
      </c>
      <c r="CX99" s="42" t="s">
        <v>410</v>
      </c>
      <c r="CY99" s="42" t="s">
        <v>410</v>
      </c>
      <c r="CZ99" s="42" t="s">
        <v>410</v>
      </c>
      <c r="DA99" s="42" t="s">
        <v>410</v>
      </c>
    </row>
    <row r="100" spans="1:105" x14ac:dyDescent="0.25">
      <c r="A100" s="18">
        <v>98</v>
      </c>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t="s">
        <v>410</v>
      </c>
      <c r="CO100" s="42" t="s">
        <v>410</v>
      </c>
      <c r="CP100" s="42" t="s">
        <v>410</v>
      </c>
      <c r="CQ100" s="42" t="s">
        <v>410</v>
      </c>
      <c r="CR100" s="42" t="s">
        <v>410</v>
      </c>
      <c r="CS100" s="42" t="s">
        <v>410</v>
      </c>
      <c r="CT100" s="42" t="s">
        <v>410</v>
      </c>
      <c r="CU100" s="42" t="s">
        <v>410</v>
      </c>
      <c r="CV100" s="42" t="s">
        <v>410</v>
      </c>
      <c r="CW100" s="42" t="s">
        <v>410</v>
      </c>
      <c r="CX100" s="42" t="s">
        <v>410</v>
      </c>
      <c r="CY100" s="42" t="s">
        <v>410</v>
      </c>
      <c r="CZ100" s="42" t="s">
        <v>410</v>
      </c>
      <c r="DA100" s="42" t="s">
        <v>410</v>
      </c>
    </row>
    <row r="101" spans="1:105" x14ac:dyDescent="0.25">
      <c r="A101" s="18">
        <v>99</v>
      </c>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t="s">
        <v>410</v>
      </c>
      <c r="CO101" s="42" t="s">
        <v>410</v>
      </c>
      <c r="CP101" s="42" t="s">
        <v>410</v>
      </c>
      <c r="CQ101" s="42" t="s">
        <v>410</v>
      </c>
      <c r="CR101" s="42" t="s">
        <v>410</v>
      </c>
      <c r="CS101" s="42" t="s">
        <v>410</v>
      </c>
      <c r="CT101" s="42" t="s">
        <v>410</v>
      </c>
      <c r="CU101" s="42" t="s">
        <v>410</v>
      </c>
      <c r="CV101" s="42" t="s">
        <v>410</v>
      </c>
      <c r="CW101" s="42" t="s">
        <v>410</v>
      </c>
      <c r="CX101" s="42" t="s">
        <v>410</v>
      </c>
      <c r="CY101" s="42" t="s">
        <v>410</v>
      </c>
      <c r="CZ101" s="42" t="s">
        <v>410</v>
      </c>
      <c r="DA101" s="42" t="s">
        <v>410</v>
      </c>
    </row>
    <row r="102" spans="1:105" x14ac:dyDescent="0.25">
      <c r="A102" s="18">
        <v>100</v>
      </c>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t="s">
        <v>410</v>
      </c>
      <c r="CO102" s="42" t="s">
        <v>410</v>
      </c>
      <c r="CP102" s="42" t="s">
        <v>410</v>
      </c>
      <c r="CQ102" s="42" t="s">
        <v>410</v>
      </c>
      <c r="CR102" s="42" t="s">
        <v>410</v>
      </c>
      <c r="CS102" s="42" t="s">
        <v>410</v>
      </c>
      <c r="CT102" s="42" t="s">
        <v>410</v>
      </c>
      <c r="CU102" s="42" t="s">
        <v>410</v>
      </c>
      <c r="CV102" s="42" t="s">
        <v>410</v>
      </c>
      <c r="CW102" s="42" t="s">
        <v>410</v>
      </c>
      <c r="CX102" s="42" t="s">
        <v>410</v>
      </c>
      <c r="CY102" s="42" t="s">
        <v>410</v>
      </c>
      <c r="CZ102" s="42" t="s">
        <v>410</v>
      </c>
      <c r="DA102" s="42" t="s">
        <v>410</v>
      </c>
    </row>
    <row r="103" spans="1:105" x14ac:dyDescent="0.25">
      <c r="A103" s="18">
        <v>101</v>
      </c>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t="s">
        <v>410</v>
      </c>
      <c r="CO103" s="42" t="s">
        <v>410</v>
      </c>
      <c r="CP103" s="42" t="s">
        <v>410</v>
      </c>
      <c r="CQ103" s="42" t="s">
        <v>410</v>
      </c>
      <c r="CR103" s="42" t="s">
        <v>410</v>
      </c>
      <c r="CS103" s="42" t="s">
        <v>410</v>
      </c>
      <c r="CT103" s="42" t="s">
        <v>410</v>
      </c>
      <c r="CU103" s="42" t="s">
        <v>410</v>
      </c>
      <c r="CV103" s="42" t="s">
        <v>410</v>
      </c>
      <c r="CW103" s="42" t="s">
        <v>410</v>
      </c>
      <c r="CX103" s="42" t="s">
        <v>410</v>
      </c>
      <c r="CY103" s="42" t="s">
        <v>410</v>
      </c>
      <c r="CZ103" s="42" t="s">
        <v>410</v>
      </c>
      <c r="DA103" s="42" t="s">
        <v>410</v>
      </c>
    </row>
    <row r="104" spans="1:105" x14ac:dyDescent="0.25">
      <c r="A104" s="18">
        <v>102</v>
      </c>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t="s">
        <v>410</v>
      </c>
      <c r="CO104" s="42" t="s">
        <v>410</v>
      </c>
      <c r="CP104" s="42" t="s">
        <v>410</v>
      </c>
      <c r="CQ104" s="42" t="s">
        <v>410</v>
      </c>
      <c r="CR104" s="42" t="s">
        <v>410</v>
      </c>
      <c r="CS104" s="42" t="s">
        <v>410</v>
      </c>
      <c r="CT104" s="42" t="s">
        <v>410</v>
      </c>
      <c r="CU104" s="42" t="s">
        <v>410</v>
      </c>
      <c r="CV104" s="42" t="s">
        <v>410</v>
      </c>
      <c r="CW104" s="42" t="s">
        <v>410</v>
      </c>
      <c r="CX104" s="42" t="s">
        <v>410</v>
      </c>
      <c r="CY104" s="42" t="s">
        <v>410</v>
      </c>
      <c r="CZ104" s="42" t="s">
        <v>410</v>
      </c>
      <c r="DA104" s="42" t="s">
        <v>410</v>
      </c>
    </row>
    <row r="105" spans="1:105" x14ac:dyDescent="0.25">
      <c r="A105" s="18">
        <v>103</v>
      </c>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t="s">
        <v>410</v>
      </c>
      <c r="CO105" s="42" t="s">
        <v>410</v>
      </c>
      <c r="CP105" s="42" t="s">
        <v>410</v>
      </c>
      <c r="CQ105" s="42" t="s">
        <v>410</v>
      </c>
      <c r="CR105" s="42" t="s">
        <v>410</v>
      </c>
      <c r="CS105" s="42" t="s">
        <v>410</v>
      </c>
      <c r="CT105" s="42" t="s">
        <v>410</v>
      </c>
      <c r="CU105" s="42" t="s">
        <v>410</v>
      </c>
      <c r="CV105" s="42" t="s">
        <v>410</v>
      </c>
      <c r="CW105" s="42" t="s">
        <v>410</v>
      </c>
      <c r="CX105" s="42" t="s">
        <v>410</v>
      </c>
      <c r="CY105" s="42" t="s">
        <v>410</v>
      </c>
      <c r="CZ105" s="42" t="s">
        <v>410</v>
      </c>
      <c r="DA105" s="42" t="s">
        <v>410</v>
      </c>
    </row>
    <row r="106" spans="1:105" x14ac:dyDescent="0.25">
      <c r="A106" s="18">
        <v>104</v>
      </c>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4715A-F04E-4EBB-BEDA-288CD9C3D995}">
  <dimension ref="A1:S124"/>
  <sheetViews>
    <sheetView zoomScale="86" workbookViewId="0">
      <selection activeCell="A81" sqref="A81:B81"/>
    </sheetView>
  </sheetViews>
  <sheetFormatPr baseColWidth="10" defaultRowHeight="15" x14ac:dyDescent="0.25"/>
  <cols>
    <col min="1" max="1" width="28.140625" customWidth="1"/>
    <col min="2" max="2" width="20.5703125" customWidth="1"/>
    <col min="3" max="3" width="18.7109375" customWidth="1"/>
    <col min="4" max="4" width="18.42578125" customWidth="1"/>
    <col min="5" max="5" width="19.140625" customWidth="1"/>
    <col min="6" max="7" width="18" customWidth="1"/>
    <col min="8" max="8" width="16.7109375" customWidth="1"/>
    <col min="9" max="9" width="20.85546875" customWidth="1"/>
    <col min="10" max="11" width="22.42578125" customWidth="1"/>
    <col min="12" max="12" width="19.85546875" customWidth="1"/>
    <col min="13" max="13" width="19" customWidth="1"/>
    <col min="15" max="15" width="15.42578125" customWidth="1"/>
    <col min="16" max="16" width="18.85546875" customWidth="1"/>
    <col min="17" max="17" width="16.5703125" customWidth="1"/>
    <col min="18" max="18" width="17.5703125" customWidth="1"/>
    <col min="19" max="19" width="16.7109375" customWidth="1"/>
  </cols>
  <sheetData>
    <row r="1" spans="1:13" x14ac:dyDescent="0.25">
      <c r="A1" s="128" t="s">
        <v>32</v>
      </c>
      <c r="B1" s="128"/>
      <c r="C1" s="128"/>
      <c r="D1" s="128"/>
      <c r="E1" s="128"/>
      <c r="F1" s="128"/>
      <c r="G1" s="128"/>
      <c r="H1" s="128"/>
      <c r="I1" s="128"/>
      <c r="J1" s="128"/>
      <c r="K1" s="128"/>
      <c r="L1" s="128"/>
    </row>
    <row r="3" spans="1:13" s="20" customFormat="1" ht="39" customHeight="1" thickBot="1" x14ac:dyDescent="0.3">
      <c r="B3" s="20" t="s">
        <v>37</v>
      </c>
      <c r="C3" s="21" t="s">
        <v>38</v>
      </c>
      <c r="D3" s="20" t="s">
        <v>35</v>
      </c>
      <c r="E3" s="20" t="s">
        <v>36</v>
      </c>
    </row>
    <row r="4" spans="1:13" ht="15.75" thickBot="1" x14ac:dyDescent="0.3">
      <c r="A4" s="109" t="s">
        <v>33</v>
      </c>
      <c r="B4" s="19" t="e">
        <f>J19+P32</f>
        <v>#NUM!</v>
      </c>
      <c r="C4" s="19" t="e">
        <f>K19+Q32</f>
        <v>#NUM!</v>
      </c>
      <c r="D4" s="19" t="e">
        <f>L19+R32</f>
        <v>#NUM!</v>
      </c>
      <c r="E4" s="19" t="e">
        <f>M19+S32</f>
        <v>#NUM!</v>
      </c>
    </row>
    <row r="6" spans="1:13" x14ac:dyDescent="0.25">
      <c r="A6" s="18" t="s">
        <v>39</v>
      </c>
    </row>
    <row r="7" spans="1:13" s="22" customFormat="1" ht="57" customHeight="1" x14ac:dyDescent="0.25">
      <c r="A7" s="22" t="s">
        <v>40</v>
      </c>
      <c r="B7" s="22" t="s">
        <v>58</v>
      </c>
      <c r="C7" s="22" t="s">
        <v>41</v>
      </c>
      <c r="D7" s="22" t="s">
        <v>42</v>
      </c>
      <c r="E7" s="22" t="s">
        <v>43</v>
      </c>
      <c r="F7" s="22" t="s">
        <v>44</v>
      </c>
      <c r="G7" s="22" t="s">
        <v>45</v>
      </c>
      <c r="H7" s="22" t="s">
        <v>46</v>
      </c>
      <c r="I7" s="24" t="s">
        <v>47</v>
      </c>
      <c r="J7" s="23" t="s">
        <v>48</v>
      </c>
      <c r="K7" s="23" t="s">
        <v>49</v>
      </c>
      <c r="L7" s="22" t="s">
        <v>35</v>
      </c>
      <c r="M7" s="22" t="s">
        <v>36</v>
      </c>
    </row>
    <row r="8" spans="1:13" x14ac:dyDescent="0.25">
      <c r="A8" s="3"/>
      <c r="B8" s="2"/>
      <c r="C8" s="25"/>
      <c r="D8" s="3"/>
      <c r="E8" s="25"/>
      <c r="F8" s="27">
        <f>C8-E8</f>
        <v>0</v>
      </c>
      <c r="G8" s="5" t="str">
        <f>IF($D8="Oui, Indice annuel",VLOOKUP(YEAR($B8),'Indices d''actualisation'!$A$4:$C$27,2,FALSE),IF($D8="Oui, Indice mensuel",VLOOKUP(DATE(YEAR($B8),MONTH($B8),1),'Indices d''actualisation'!$G$4:$H$291,2,FALSE),""))</f>
        <v/>
      </c>
      <c r="H8" s="5" t="str">
        <f>IF($D8="Oui, Indice annuel", VLOOKUP(YEAR(Dossier!$B$11), 'Indices d''actualisation'!$A$4:$C$27, 2, FALSE),IF($D8="Oui, Indice mensuel",VLOOKUP(DATE(YEAR(Dossier!$B$11),MONTH(Dossier!$B$11),1),'Indices d''actualisation'!$G$4:$H$291,2,FALSE),""))</f>
        <v/>
      </c>
      <c r="I8" s="27">
        <f>IF(OR(D8="Oui, Indice mensuel",D8="Oui, Indice annuel"),F8*H8/G8,F8)</f>
        <v>0</v>
      </c>
      <c r="J8" s="28">
        <f>I8+E8</f>
        <v>0</v>
      </c>
      <c r="K8" s="28">
        <f>J8*Dossier!$B$20*Dossier!$B$21</f>
        <v>0</v>
      </c>
      <c r="L8" s="28">
        <f>MIN(MAX(0,J8-E8),K8)</f>
        <v>0</v>
      </c>
      <c r="M8" s="28">
        <f>MIN(MAX(0,(K8-L8)),E8)</f>
        <v>0</v>
      </c>
    </row>
    <row r="9" spans="1:13" x14ac:dyDescent="0.25">
      <c r="A9" s="3"/>
      <c r="B9" s="2"/>
      <c r="C9" s="25"/>
      <c r="D9" s="3"/>
      <c r="E9" s="25"/>
      <c r="F9" s="27">
        <f t="shared" ref="F9:F18" si="0">C9-E9</f>
        <v>0</v>
      </c>
      <c r="G9" s="5" t="str">
        <f>IF($D9="Oui, Indice annuel",VLOOKUP(YEAR($B9),'Indices d''actualisation'!$A$4:$C$27,2,FALSE),IF($D9="Oui, Indice mensuel",VLOOKUP(DATE(YEAR($B9),MONTH($B9),1),'Indices d''actualisation'!$G$4:$H$291,2,FALSE),""))</f>
        <v/>
      </c>
      <c r="H9" s="5" t="str">
        <f>IF($D9="Oui, Indice annuel", VLOOKUP(YEAR(Dossier!$B$11), 'Indices d''actualisation'!$A$4:$C$27, 2, FALSE),IF($D9="Oui, Indice mensuel",VLOOKUP(DATE(YEAR(Dossier!$B$11),MONTH(Dossier!$B$11),1),'Indices d''actualisation'!$G$4:$H$291,2,FALSE),""))</f>
        <v/>
      </c>
      <c r="I9" s="27">
        <f t="shared" ref="I9:I18" si="1">IF(OR(D9="Oui, Indice mensuel",D9="Oui, Indice annuel"),F9*H9/G9,F9)</f>
        <v>0</v>
      </c>
      <c r="J9" s="28">
        <f t="shared" ref="J9:J18" si="2">I9+E9</f>
        <v>0</v>
      </c>
      <c r="K9" s="28">
        <f>J9*Dossier!$B$20*Dossier!$B$21</f>
        <v>0</v>
      </c>
      <c r="L9" s="28">
        <f t="shared" ref="L9:L18" si="3">MIN(MAX(0,J9-E9),K9)</f>
        <v>0</v>
      </c>
      <c r="M9" s="28">
        <f t="shared" ref="M9:M18" si="4">MIN(MAX(0,(K9-L9)),E9)</f>
        <v>0</v>
      </c>
    </row>
    <row r="10" spans="1:13" x14ac:dyDescent="0.25">
      <c r="A10" s="3"/>
      <c r="B10" s="2"/>
      <c r="C10" s="25"/>
      <c r="D10" s="3"/>
      <c r="E10" s="25"/>
      <c r="F10" s="27">
        <f t="shared" si="0"/>
        <v>0</v>
      </c>
      <c r="G10" s="5" t="str">
        <f>IF($D10="Oui, Indice annuel",VLOOKUP(YEAR($B10),'Indices d''actualisation'!$A$4:$C$27,2,FALSE),IF($D10="Oui, Indice mensuel",VLOOKUP(DATE(YEAR($B10),MONTH($B10),1),'Indices d''actualisation'!$G$4:$H$291,2,FALSE),""))</f>
        <v/>
      </c>
      <c r="H10" s="5" t="str">
        <f>IF($D10="Oui, Indice annuel", VLOOKUP(YEAR(Dossier!$B$11), 'Indices d''actualisation'!$A$4:$C$27, 2, FALSE),IF($D10="Oui, Indice mensuel",VLOOKUP(DATE(YEAR(Dossier!$B$11),MONTH(Dossier!$B$11),1),'Indices d''actualisation'!$G$4:$H$291,2,FALSE),""))</f>
        <v/>
      </c>
      <c r="I10" s="27">
        <f t="shared" si="1"/>
        <v>0</v>
      </c>
      <c r="J10" s="28">
        <f t="shared" si="2"/>
        <v>0</v>
      </c>
      <c r="K10" s="28">
        <f>J10*Dossier!$B$20*Dossier!$B$21</f>
        <v>0</v>
      </c>
      <c r="L10" s="28">
        <f t="shared" si="3"/>
        <v>0</v>
      </c>
      <c r="M10" s="28">
        <f t="shared" si="4"/>
        <v>0</v>
      </c>
    </row>
    <row r="11" spans="1:13" x14ac:dyDescent="0.25">
      <c r="A11" s="3"/>
      <c r="B11" s="2"/>
      <c r="C11" s="25"/>
      <c r="D11" s="3"/>
      <c r="E11" s="25"/>
      <c r="F11" s="27">
        <f t="shared" si="0"/>
        <v>0</v>
      </c>
      <c r="G11" s="5" t="str">
        <f>IF($D11="Oui, Indice annuel",VLOOKUP(YEAR($B11),'Indices d''actualisation'!$A$4:$C$27,2,FALSE),IF($D11="Oui, Indice mensuel",VLOOKUP(DATE(YEAR($B11),MONTH($B11),1),'Indices d''actualisation'!$G$4:$H$291,2,FALSE),""))</f>
        <v/>
      </c>
      <c r="H11" s="5" t="str">
        <f>IF($D11="Oui, Indice annuel", VLOOKUP(YEAR(Dossier!$B$11), 'Indices d''actualisation'!$A$4:$C$27, 2, FALSE),IF($D11="Oui, Indice mensuel",VLOOKUP(DATE(YEAR(Dossier!$B$11),MONTH(Dossier!$B$11),1),'Indices d''actualisation'!$G$4:$H$291,2,FALSE),""))</f>
        <v/>
      </c>
      <c r="I11" s="27">
        <f t="shared" si="1"/>
        <v>0</v>
      </c>
      <c r="J11" s="28">
        <f t="shared" si="2"/>
        <v>0</v>
      </c>
      <c r="K11" s="28">
        <f>J11*Dossier!$B$20*Dossier!$B$21</f>
        <v>0</v>
      </c>
      <c r="L11" s="28">
        <f t="shared" si="3"/>
        <v>0</v>
      </c>
      <c r="M11" s="28">
        <f t="shared" si="4"/>
        <v>0</v>
      </c>
    </row>
    <row r="12" spans="1:13" x14ac:dyDescent="0.25">
      <c r="A12" s="3"/>
      <c r="B12" s="2"/>
      <c r="C12" s="25"/>
      <c r="D12" s="3"/>
      <c r="E12" s="25"/>
      <c r="F12" s="27">
        <f t="shared" si="0"/>
        <v>0</v>
      </c>
      <c r="G12" s="5" t="str">
        <f>IF($D12="Oui, Indice annuel",VLOOKUP(YEAR($B12),'Indices d''actualisation'!$A$4:$C$27,2,FALSE),IF($D12="Oui, Indice mensuel",VLOOKUP(DATE(YEAR($B12),MONTH($B12),1),'Indices d''actualisation'!$G$4:$H$291,2,FALSE),""))</f>
        <v/>
      </c>
      <c r="H12" s="5" t="str">
        <f>IF($D12="Oui, Indice annuel", VLOOKUP(YEAR(Dossier!$B$11), 'Indices d''actualisation'!$A$4:$C$27, 2, FALSE),IF($D12="Oui, Indice mensuel",VLOOKUP(DATE(YEAR(Dossier!$B$11),MONTH(Dossier!$B$11),1),'Indices d''actualisation'!$G$4:$H$291,2,FALSE),""))</f>
        <v/>
      </c>
      <c r="I12" s="27">
        <f t="shared" si="1"/>
        <v>0</v>
      </c>
      <c r="J12" s="28">
        <f t="shared" si="2"/>
        <v>0</v>
      </c>
      <c r="K12" s="28">
        <f>J12*Dossier!$B$20*Dossier!$B$21</f>
        <v>0</v>
      </c>
      <c r="L12" s="28">
        <f t="shared" si="3"/>
        <v>0</v>
      </c>
      <c r="M12" s="28">
        <f t="shared" si="4"/>
        <v>0</v>
      </c>
    </row>
    <row r="13" spans="1:13" x14ac:dyDescent="0.25">
      <c r="A13" s="3"/>
      <c r="B13" s="2"/>
      <c r="C13" s="25"/>
      <c r="D13" s="3"/>
      <c r="E13" s="25"/>
      <c r="F13" s="27">
        <f t="shared" si="0"/>
        <v>0</v>
      </c>
      <c r="G13" s="5" t="str">
        <f>IF($D13="Oui, Indice annuel",VLOOKUP(YEAR($B13),'Indices d''actualisation'!$A$4:$C$27,2,FALSE),IF($D13="Oui, Indice mensuel",VLOOKUP(DATE(YEAR($B13),MONTH($B13),1),'Indices d''actualisation'!$G$4:$H$291,2,FALSE),""))</f>
        <v/>
      </c>
      <c r="H13" s="5" t="str">
        <f>IF($D13="Oui, Indice annuel", VLOOKUP(YEAR(Dossier!$B$11), 'Indices d''actualisation'!$A$4:$C$27, 2, FALSE),IF($D13="Oui, Indice mensuel",VLOOKUP(DATE(YEAR(Dossier!$B$11),MONTH(Dossier!$B$11),1),'Indices d''actualisation'!$G$4:$H$291,2,FALSE),""))</f>
        <v/>
      </c>
      <c r="I13" s="27">
        <f t="shared" si="1"/>
        <v>0</v>
      </c>
      <c r="J13" s="28">
        <f t="shared" si="2"/>
        <v>0</v>
      </c>
      <c r="K13" s="28">
        <f>J13*Dossier!$B$20*Dossier!$B$21</f>
        <v>0</v>
      </c>
      <c r="L13" s="28">
        <f t="shared" si="3"/>
        <v>0</v>
      </c>
      <c r="M13" s="28">
        <f t="shared" si="4"/>
        <v>0</v>
      </c>
    </row>
    <row r="14" spans="1:13" x14ac:dyDescent="0.25">
      <c r="A14" s="3"/>
      <c r="B14" s="2"/>
      <c r="C14" s="25"/>
      <c r="D14" s="3"/>
      <c r="E14" s="25"/>
      <c r="F14" s="27">
        <f t="shared" si="0"/>
        <v>0</v>
      </c>
      <c r="G14" s="5" t="str">
        <f>IF($D14="Oui, Indice annuel",VLOOKUP(YEAR($B14),'Indices d''actualisation'!$A$4:$C$27,2,FALSE),IF($D14="Oui, Indice mensuel",VLOOKUP(DATE(YEAR($B14),MONTH($B14),1),'Indices d''actualisation'!$G$4:$H$291,2,FALSE),""))</f>
        <v/>
      </c>
      <c r="H14" s="5" t="str">
        <f>IF($D14="Oui, Indice annuel", VLOOKUP(YEAR(Dossier!$B$11), 'Indices d''actualisation'!$A$4:$C$27, 2, FALSE),IF($D14="Oui, Indice mensuel",VLOOKUP(DATE(YEAR(Dossier!$B$11),MONTH(Dossier!$B$11),1),'Indices d''actualisation'!$G$4:$H$291,2,FALSE),""))</f>
        <v/>
      </c>
      <c r="I14" s="27">
        <f t="shared" si="1"/>
        <v>0</v>
      </c>
      <c r="J14" s="28">
        <f t="shared" si="2"/>
        <v>0</v>
      </c>
      <c r="K14" s="28">
        <f>J14*Dossier!$B$20*Dossier!$B$21</f>
        <v>0</v>
      </c>
      <c r="L14" s="28">
        <f t="shared" si="3"/>
        <v>0</v>
      </c>
      <c r="M14" s="28">
        <f t="shared" si="4"/>
        <v>0</v>
      </c>
    </row>
    <row r="15" spans="1:13" x14ac:dyDescent="0.25">
      <c r="A15" s="3"/>
      <c r="B15" s="2"/>
      <c r="C15" s="25"/>
      <c r="D15" s="3"/>
      <c r="E15" s="25"/>
      <c r="F15" s="27">
        <f t="shared" si="0"/>
        <v>0</v>
      </c>
      <c r="G15" s="5" t="str">
        <f>IF($D15="Oui, Indice annuel",VLOOKUP(YEAR($B15),'Indices d''actualisation'!$A$4:$C$27,2,FALSE),IF($D15="Oui, Indice mensuel",VLOOKUP(DATE(YEAR($B15),MONTH($B15),1),'Indices d''actualisation'!$G$4:$H$291,2,FALSE),""))</f>
        <v/>
      </c>
      <c r="H15" s="5" t="str">
        <f>IF($D15="Oui, Indice annuel", VLOOKUP(YEAR(Dossier!$B$11), 'Indices d''actualisation'!$A$4:$C$27, 2, FALSE),IF($D15="Oui, Indice mensuel",VLOOKUP(DATE(YEAR(Dossier!$B$11),MONTH(Dossier!$B$11),1),'Indices d''actualisation'!$G$4:$H$291,2,FALSE),""))</f>
        <v/>
      </c>
      <c r="I15" s="27">
        <f t="shared" si="1"/>
        <v>0</v>
      </c>
      <c r="J15" s="28">
        <f t="shared" si="2"/>
        <v>0</v>
      </c>
      <c r="K15" s="28">
        <f>J15*Dossier!$B$20*Dossier!$B$21</f>
        <v>0</v>
      </c>
      <c r="L15" s="28">
        <f t="shared" si="3"/>
        <v>0</v>
      </c>
      <c r="M15" s="28">
        <f t="shared" si="4"/>
        <v>0</v>
      </c>
    </row>
    <row r="16" spans="1:13" x14ac:dyDescent="0.25">
      <c r="A16" s="3"/>
      <c r="B16" s="2"/>
      <c r="C16" s="25"/>
      <c r="D16" s="3"/>
      <c r="E16" s="25"/>
      <c r="F16" s="27">
        <f t="shared" si="0"/>
        <v>0</v>
      </c>
      <c r="G16" s="5" t="str">
        <f>IF($D16="Oui, Indice annuel",VLOOKUP(YEAR($B16),'Indices d''actualisation'!$A$4:$C$27,2,FALSE),IF($D16="Oui, Indice mensuel",VLOOKUP(DATE(YEAR($B16),MONTH($B16),1),'Indices d''actualisation'!$G$4:$H$291,2,FALSE),""))</f>
        <v/>
      </c>
      <c r="H16" s="5" t="str">
        <f>IF($D16="Oui, Indice annuel", VLOOKUP(YEAR(Dossier!$B$11), 'Indices d''actualisation'!$A$4:$C$27, 2, FALSE),IF($D16="Oui, Indice mensuel",VLOOKUP(DATE(YEAR(Dossier!$B$11),MONTH(Dossier!$B$11),1),'Indices d''actualisation'!$G$4:$H$291,2,FALSE),""))</f>
        <v/>
      </c>
      <c r="I16" s="27">
        <f t="shared" si="1"/>
        <v>0</v>
      </c>
      <c r="J16" s="28">
        <f t="shared" si="2"/>
        <v>0</v>
      </c>
      <c r="K16" s="28">
        <f>J16*Dossier!$B$20*Dossier!$B$21</f>
        <v>0</v>
      </c>
      <c r="L16" s="28">
        <f t="shared" si="3"/>
        <v>0</v>
      </c>
      <c r="M16" s="28">
        <f t="shared" si="4"/>
        <v>0</v>
      </c>
    </row>
    <row r="17" spans="1:19" x14ac:dyDescent="0.25">
      <c r="A17" s="3"/>
      <c r="B17" s="2"/>
      <c r="C17" s="25"/>
      <c r="D17" s="3"/>
      <c r="E17" s="25"/>
      <c r="F17" s="27">
        <f t="shared" si="0"/>
        <v>0</v>
      </c>
      <c r="G17" s="5" t="str">
        <f>IF($D17="Oui, Indice annuel",VLOOKUP(YEAR($B17),'Indices d''actualisation'!$A$4:$C$27,2,FALSE),IF($D17="Oui, Indice mensuel",VLOOKUP(DATE(YEAR($B17),MONTH($B17),1),'Indices d''actualisation'!$G$4:$H$291,2,FALSE),""))</f>
        <v/>
      </c>
      <c r="H17" s="5" t="str">
        <f>IF($D17="Oui, Indice annuel", VLOOKUP(YEAR(Dossier!$B$11), 'Indices d''actualisation'!$A$4:$C$27, 2, FALSE),IF($D17="Oui, Indice mensuel",VLOOKUP(DATE(YEAR(Dossier!$B$11),MONTH(Dossier!$B$11),1),'Indices d''actualisation'!$G$4:$H$291,2,FALSE),""))</f>
        <v/>
      </c>
      <c r="I17" s="27">
        <f t="shared" si="1"/>
        <v>0</v>
      </c>
      <c r="J17" s="28">
        <f t="shared" si="2"/>
        <v>0</v>
      </c>
      <c r="K17" s="28">
        <f>J17*Dossier!$B$20*Dossier!$B$21</f>
        <v>0</v>
      </c>
      <c r="L17" s="28">
        <f t="shared" si="3"/>
        <v>0</v>
      </c>
      <c r="M17" s="28">
        <f t="shared" si="4"/>
        <v>0</v>
      </c>
    </row>
    <row r="18" spans="1:19" x14ac:dyDescent="0.25">
      <c r="A18" s="3"/>
      <c r="B18" s="2"/>
      <c r="C18" s="25"/>
      <c r="D18" s="3"/>
      <c r="E18" s="25"/>
      <c r="F18" s="27">
        <f t="shared" si="0"/>
        <v>0</v>
      </c>
      <c r="G18" s="5" t="str">
        <f>IF($D18="Oui, Indice annuel",VLOOKUP(YEAR($B18),'Indices d''actualisation'!$A$4:$C$27,2,FALSE),IF($D18="Oui, Indice mensuel",VLOOKUP(DATE(YEAR($B18),MONTH($B18),1),'Indices d''actualisation'!$G$4:$H$291,2,FALSE),""))</f>
        <v/>
      </c>
      <c r="H18" s="5" t="str">
        <f>IF($D18="Oui, Indice annuel", VLOOKUP(YEAR(Dossier!$B$11), 'Indices d''actualisation'!$A$4:$C$27, 2, FALSE),IF($D18="Oui, Indice mensuel",VLOOKUP(DATE(YEAR(Dossier!$B$11),MONTH(Dossier!$B$11),1),'Indices d''actualisation'!$G$4:$H$291,2,FALSE),""))</f>
        <v/>
      </c>
      <c r="I18" s="27">
        <f t="shared" si="1"/>
        <v>0</v>
      </c>
      <c r="J18" s="28">
        <f t="shared" si="2"/>
        <v>0</v>
      </c>
      <c r="K18" s="28">
        <f>J18*Dossier!$B$20*Dossier!$B$21</f>
        <v>0</v>
      </c>
      <c r="L18" s="28">
        <f t="shared" si="3"/>
        <v>0</v>
      </c>
      <c r="M18" s="28">
        <f t="shared" si="4"/>
        <v>0</v>
      </c>
    </row>
    <row r="19" spans="1:19" x14ac:dyDescent="0.25">
      <c r="I19" t="s">
        <v>55</v>
      </c>
      <c r="J19" s="28">
        <f>SUM(J8:J18)</f>
        <v>0</v>
      </c>
      <c r="K19" s="28">
        <f t="shared" ref="K19:M19" si="5">SUM(K8:K18)</f>
        <v>0</v>
      </c>
      <c r="L19" s="28">
        <f t="shared" si="5"/>
        <v>0</v>
      </c>
      <c r="M19" s="28">
        <f t="shared" si="5"/>
        <v>0</v>
      </c>
    </row>
    <row r="20" spans="1:19" x14ac:dyDescent="0.25">
      <c r="A20" s="18" t="s">
        <v>50</v>
      </c>
    </row>
    <row r="21" spans="1:19" ht="84.75" customHeight="1" x14ac:dyDescent="0.25">
      <c r="A21" s="22" t="s">
        <v>40</v>
      </c>
      <c r="B21" s="22" t="s">
        <v>57</v>
      </c>
      <c r="C21" s="22" t="s">
        <v>41</v>
      </c>
      <c r="D21" s="22" t="s">
        <v>53</v>
      </c>
      <c r="E21" s="22" t="s">
        <v>66</v>
      </c>
      <c r="F21" s="22" t="s">
        <v>51</v>
      </c>
      <c r="G21" s="22" t="s">
        <v>52</v>
      </c>
      <c r="H21" s="22" t="s">
        <v>54</v>
      </c>
      <c r="I21" s="22" t="s">
        <v>34</v>
      </c>
      <c r="J21" s="22" t="s">
        <v>42</v>
      </c>
      <c r="K21" s="22" t="s">
        <v>43</v>
      </c>
      <c r="L21" s="22" t="s">
        <v>44</v>
      </c>
      <c r="M21" s="22" t="s">
        <v>45</v>
      </c>
      <c r="N21" s="22" t="s">
        <v>46</v>
      </c>
      <c r="O21" s="24" t="s">
        <v>47</v>
      </c>
      <c r="P21" s="23" t="s">
        <v>48</v>
      </c>
      <c r="Q21" s="23" t="s">
        <v>49</v>
      </c>
      <c r="R21" s="22" t="s">
        <v>35</v>
      </c>
      <c r="S21" s="22" t="s">
        <v>36</v>
      </c>
    </row>
    <row r="22" spans="1:19" x14ac:dyDescent="0.25">
      <c r="A22" s="3"/>
      <c r="B22" s="2"/>
      <c r="C22" s="25"/>
      <c r="D22" s="31"/>
      <c r="E22" s="25"/>
      <c r="F22" s="29">
        <f>Dossier!$B$9</f>
        <v>0</v>
      </c>
      <c r="G22" s="29">
        <f>Dossier!$B$10-1</f>
        <v>-1</v>
      </c>
      <c r="H22" s="32" t="e">
        <f>ROUND(D22 * DATEDIF(F22, G22, "d") / IF(E22="Par jour", 1, IF(E22="Par semaine", 7, IF(E22="Par mois", 30, IF(E22="Par an", 365.25, 1)))),0)</f>
        <v>#NUM!</v>
      </c>
      <c r="I22" s="27" t="e">
        <f>C22*H22</f>
        <v>#NUM!</v>
      </c>
      <c r="J22" s="3"/>
      <c r="K22" s="25"/>
      <c r="L22" s="27" t="e">
        <f>I22-K22</f>
        <v>#NUM!</v>
      </c>
      <c r="M22" s="5" t="str">
        <f>IF($J22="Oui, Indice annuel",VLOOKUP(YEAR($B22),'Indices d''actualisation'!$A$4:$C$27,2,FALSE),IF($J22="Oui, Indice mensuel",VLOOKUP(DATE(YEAR($B22),MONTH($B22),1),'Indices d''actualisation'!$G$4:$H$291,2,FALSE),""))</f>
        <v/>
      </c>
      <c r="N22" s="5" t="str">
        <f>IF($J22="Oui, Indice annuel", VLOOKUP(YEAR(Dossier!$B$11), 'Indices d''actualisation'!$A$4:$C$27, 2, FALSE),IF($J22="Oui, Indice mensuel",VLOOKUP(DATE(YEAR(Dossier!$B$11),MONTH(Dossier!$B$11),1),'Indices d''actualisation'!$G$4:$H$291,2,FALSE),""))</f>
        <v/>
      </c>
      <c r="O22" s="27" t="e">
        <f>IF(OR(J22="Oui, Indice annuel",J22="Oui, Indice mensuel"),L22*N22/M22,L22)</f>
        <v>#NUM!</v>
      </c>
      <c r="P22" s="28" t="e">
        <f>O22+K22</f>
        <v>#NUM!</v>
      </c>
      <c r="Q22" s="28" t="e">
        <f>P22*Dossier!$B$20*Dossier!$B$21</f>
        <v>#NUM!</v>
      </c>
      <c r="R22" s="28" t="e">
        <f>MIN(MAX(0,P22-K22),Q22)</f>
        <v>#NUM!</v>
      </c>
      <c r="S22" s="28" t="e">
        <f>MIN(MAX(0,(Q22-R22)),K22)</f>
        <v>#NUM!</v>
      </c>
    </row>
    <row r="23" spans="1:19" x14ac:dyDescent="0.25">
      <c r="A23" s="3"/>
      <c r="B23" s="2"/>
      <c r="C23" s="25"/>
      <c r="D23" s="31"/>
      <c r="E23" s="25"/>
      <c r="F23" s="29">
        <f>Dossier!$B$9</f>
        <v>0</v>
      </c>
      <c r="G23" s="29">
        <f>Dossier!$B$10-1</f>
        <v>-1</v>
      </c>
      <c r="H23" s="32" t="e">
        <f t="shared" ref="H23:H31" si="6">ROUND(D23 * DATEDIF(F23, G23, "d") / IF(E23="Par jour", 1, IF(E23="Par semaine", 7, IF(E23="Par mois", 30, IF(E23="Par an", 365.25, 1)))),0)</f>
        <v>#NUM!</v>
      </c>
      <c r="I23" s="27" t="e">
        <f t="shared" ref="I23:I31" si="7">C23*H23</f>
        <v>#NUM!</v>
      </c>
      <c r="J23" s="3"/>
      <c r="K23" s="25"/>
      <c r="L23" s="27" t="e">
        <f t="shared" ref="L23:L31" si="8">I23-K23</f>
        <v>#NUM!</v>
      </c>
      <c r="M23" s="5" t="str">
        <f>IF($J23="Oui, Indice annuel",VLOOKUP(YEAR($B23),'Indices d''actualisation'!$A$4:$C$27,2,FALSE),IF($J23="Oui, Indice mensuel",VLOOKUP(DATE(YEAR($B23),MONTH($B23),1),'Indices d''actualisation'!$G$4:$H$291,2,FALSE),""))</f>
        <v/>
      </c>
      <c r="N23" s="5" t="str">
        <f>IF($J23="Oui, Indice annuel", VLOOKUP(YEAR(Dossier!$B$11), 'Indices d''actualisation'!$A$4:$C$27, 2, FALSE),IF($J23="Oui, Indice mensuel",VLOOKUP(DATE(YEAR(Dossier!$B$11),MONTH(Dossier!$B$11),1),'Indices d''actualisation'!$G$4:$H$291,2,FALSE),""))</f>
        <v/>
      </c>
      <c r="O23" s="27" t="e">
        <f t="shared" ref="O23:O31" si="9">IF(OR(J23="Oui, Indice annuel",J23="Oui, Indice mensuel"),L23*N23/M23,L23)</f>
        <v>#NUM!</v>
      </c>
      <c r="P23" s="28" t="e">
        <f t="shared" ref="P23:P31" si="10">O23+K23</f>
        <v>#NUM!</v>
      </c>
      <c r="Q23" s="28" t="e">
        <f>P23*Dossier!$B$20*Dossier!$B$21</f>
        <v>#NUM!</v>
      </c>
      <c r="R23" s="28" t="e">
        <f t="shared" ref="R23:R31" si="11">MIN(MAX(0,P23-K23),Q23)</f>
        <v>#NUM!</v>
      </c>
      <c r="S23" s="28" t="e">
        <f t="shared" ref="S23:S31" si="12">MIN(MAX(0,(Q23-R23)),K23)</f>
        <v>#NUM!</v>
      </c>
    </row>
    <row r="24" spans="1:19" x14ac:dyDescent="0.25">
      <c r="A24" s="3"/>
      <c r="B24" s="2"/>
      <c r="C24" s="25"/>
      <c r="D24" s="31"/>
      <c r="E24" s="25"/>
      <c r="F24" s="29">
        <f>Dossier!$B$9</f>
        <v>0</v>
      </c>
      <c r="G24" s="29">
        <f>Dossier!$B$10-1</f>
        <v>-1</v>
      </c>
      <c r="H24" s="32" t="e">
        <f t="shared" si="6"/>
        <v>#NUM!</v>
      </c>
      <c r="I24" s="27" t="e">
        <f t="shared" si="7"/>
        <v>#NUM!</v>
      </c>
      <c r="J24" s="3"/>
      <c r="K24" s="25"/>
      <c r="L24" s="27" t="e">
        <f t="shared" si="8"/>
        <v>#NUM!</v>
      </c>
      <c r="M24" s="5" t="str">
        <f>IF($J24="Oui, Indice annuel",VLOOKUP(YEAR($B24),'Indices d''actualisation'!$A$4:$C$27,2,FALSE),IF($J24="Oui, Indice mensuel",VLOOKUP(DATE(YEAR($B24),MONTH($B24),1),'Indices d''actualisation'!$G$4:$H$291,2,FALSE),""))</f>
        <v/>
      </c>
      <c r="N24" s="5" t="str">
        <f>IF($J24="Oui, Indice annuel", VLOOKUP(YEAR(Dossier!$B$11), 'Indices d''actualisation'!$A$4:$C$27, 2, FALSE),IF($J24="Oui, Indice mensuel",VLOOKUP(DATE(YEAR(Dossier!$B$11),MONTH(Dossier!$B$11),1),'Indices d''actualisation'!$G$4:$H$291,2,FALSE),""))</f>
        <v/>
      </c>
      <c r="O24" s="27" t="e">
        <f t="shared" si="9"/>
        <v>#NUM!</v>
      </c>
      <c r="P24" s="28" t="e">
        <f t="shared" si="10"/>
        <v>#NUM!</v>
      </c>
      <c r="Q24" s="28" t="e">
        <f>P24*Dossier!$B$20*Dossier!$B$21</f>
        <v>#NUM!</v>
      </c>
      <c r="R24" s="28" t="e">
        <f t="shared" si="11"/>
        <v>#NUM!</v>
      </c>
      <c r="S24" s="28" t="e">
        <f t="shared" si="12"/>
        <v>#NUM!</v>
      </c>
    </row>
    <row r="25" spans="1:19" x14ac:dyDescent="0.25">
      <c r="A25" s="3"/>
      <c r="B25" s="2"/>
      <c r="C25" s="25"/>
      <c r="D25" s="31"/>
      <c r="E25" s="25"/>
      <c r="F25" s="29">
        <f>Dossier!$B$9</f>
        <v>0</v>
      </c>
      <c r="G25" s="29">
        <f>Dossier!$B$10-1</f>
        <v>-1</v>
      </c>
      <c r="H25" s="32" t="e">
        <f t="shared" si="6"/>
        <v>#NUM!</v>
      </c>
      <c r="I25" s="27" t="e">
        <f t="shared" si="7"/>
        <v>#NUM!</v>
      </c>
      <c r="J25" s="3"/>
      <c r="K25" s="25"/>
      <c r="L25" s="27" t="e">
        <f t="shared" si="8"/>
        <v>#NUM!</v>
      </c>
      <c r="M25" s="5" t="str">
        <f>IF($J25="Oui, Indice annuel",VLOOKUP(YEAR($B25),'Indices d''actualisation'!$A$4:$C$27,2,FALSE),IF($J25="Oui, Indice mensuel",VLOOKUP(DATE(YEAR($B25),MONTH($B25),1),'Indices d''actualisation'!$G$4:$H$291,2,FALSE),""))</f>
        <v/>
      </c>
      <c r="N25" s="5" t="str">
        <f>IF($J25="Oui, Indice annuel", VLOOKUP(YEAR(Dossier!$B$11), 'Indices d''actualisation'!$A$4:$C$27, 2, FALSE),IF($J25="Oui, Indice mensuel",VLOOKUP(DATE(YEAR(Dossier!$B$11),MONTH(Dossier!$B$11),1),'Indices d''actualisation'!$G$4:$H$291,2,FALSE),""))</f>
        <v/>
      </c>
      <c r="O25" s="27" t="e">
        <f t="shared" si="9"/>
        <v>#NUM!</v>
      </c>
      <c r="P25" s="28" t="e">
        <f t="shared" si="10"/>
        <v>#NUM!</v>
      </c>
      <c r="Q25" s="28" t="e">
        <f>P25*Dossier!$B$20*Dossier!$B$21</f>
        <v>#NUM!</v>
      </c>
      <c r="R25" s="28" t="e">
        <f t="shared" si="11"/>
        <v>#NUM!</v>
      </c>
      <c r="S25" s="28" t="e">
        <f t="shared" si="12"/>
        <v>#NUM!</v>
      </c>
    </row>
    <row r="26" spans="1:19" x14ac:dyDescent="0.25">
      <c r="A26" s="3"/>
      <c r="B26" s="2"/>
      <c r="C26" s="25"/>
      <c r="D26" s="31"/>
      <c r="E26" s="25"/>
      <c r="F26" s="29">
        <f>Dossier!$B$9</f>
        <v>0</v>
      </c>
      <c r="G26" s="29">
        <f>Dossier!$B$10-1</f>
        <v>-1</v>
      </c>
      <c r="H26" s="32" t="e">
        <f t="shared" si="6"/>
        <v>#NUM!</v>
      </c>
      <c r="I26" s="27" t="e">
        <f t="shared" si="7"/>
        <v>#NUM!</v>
      </c>
      <c r="J26" s="3"/>
      <c r="K26" s="25"/>
      <c r="L26" s="27" t="e">
        <f t="shared" si="8"/>
        <v>#NUM!</v>
      </c>
      <c r="M26" s="5" t="str">
        <f>IF($J26="Oui, Indice annuel",VLOOKUP(YEAR($B26),'Indices d''actualisation'!$A$4:$C$27,2,FALSE),IF($J26="Oui, Indice mensuel",VLOOKUP(DATE(YEAR($B26),MONTH($B26),1),'Indices d''actualisation'!$G$4:$H$291,2,FALSE),""))</f>
        <v/>
      </c>
      <c r="N26" s="5" t="str">
        <f>IF($J26="Oui, Indice annuel", VLOOKUP(YEAR(Dossier!$B$11), 'Indices d''actualisation'!$A$4:$C$27, 2, FALSE),IF($J26="Oui, Indice mensuel",VLOOKUP(DATE(YEAR(Dossier!$B$11),MONTH(Dossier!$B$11),1),'Indices d''actualisation'!$G$4:$H$291,2,FALSE),""))</f>
        <v/>
      </c>
      <c r="O26" s="27" t="e">
        <f t="shared" si="9"/>
        <v>#NUM!</v>
      </c>
      <c r="P26" s="28" t="e">
        <f t="shared" si="10"/>
        <v>#NUM!</v>
      </c>
      <c r="Q26" s="28" t="e">
        <f>P26*Dossier!$B$20*Dossier!$B$21</f>
        <v>#NUM!</v>
      </c>
      <c r="R26" s="28" t="e">
        <f t="shared" si="11"/>
        <v>#NUM!</v>
      </c>
      <c r="S26" s="28" t="e">
        <f t="shared" si="12"/>
        <v>#NUM!</v>
      </c>
    </row>
    <row r="27" spans="1:19" x14ac:dyDescent="0.25">
      <c r="A27" s="3"/>
      <c r="B27" s="2"/>
      <c r="C27" s="25"/>
      <c r="D27" s="31"/>
      <c r="E27" s="25"/>
      <c r="F27" s="29">
        <f>Dossier!$B$9</f>
        <v>0</v>
      </c>
      <c r="G27" s="29">
        <f>Dossier!$B$10-1</f>
        <v>-1</v>
      </c>
      <c r="H27" s="32" t="e">
        <f t="shared" si="6"/>
        <v>#NUM!</v>
      </c>
      <c r="I27" s="27" t="e">
        <f t="shared" si="7"/>
        <v>#NUM!</v>
      </c>
      <c r="J27" s="3"/>
      <c r="K27" s="25"/>
      <c r="L27" s="27" t="e">
        <f t="shared" si="8"/>
        <v>#NUM!</v>
      </c>
      <c r="M27" s="5" t="str">
        <f>IF($J27="Oui, Indice annuel",VLOOKUP(YEAR($B27),'Indices d''actualisation'!$A$4:$C$27,2,FALSE),IF($J27="Oui, Indice mensuel",VLOOKUP(DATE(YEAR($B27),MONTH($B27),1),'Indices d''actualisation'!$G$4:$H$291,2,FALSE),""))</f>
        <v/>
      </c>
      <c r="N27" s="5" t="str">
        <f>IF($J27="Oui, Indice annuel", VLOOKUP(YEAR(Dossier!$B$11), 'Indices d''actualisation'!$A$4:$C$27, 2, FALSE),IF($J27="Oui, Indice mensuel",VLOOKUP(DATE(YEAR(Dossier!$B$11),MONTH(Dossier!$B$11),1),'Indices d''actualisation'!$G$4:$H$291,2,FALSE),""))</f>
        <v/>
      </c>
      <c r="O27" s="27" t="e">
        <f t="shared" si="9"/>
        <v>#NUM!</v>
      </c>
      <c r="P27" s="28" t="e">
        <f t="shared" si="10"/>
        <v>#NUM!</v>
      </c>
      <c r="Q27" s="28" t="e">
        <f>P27*Dossier!$B$20*Dossier!$B$21</f>
        <v>#NUM!</v>
      </c>
      <c r="R27" s="28" t="e">
        <f t="shared" si="11"/>
        <v>#NUM!</v>
      </c>
      <c r="S27" s="28" t="e">
        <f t="shared" si="12"/>
        <v>#NUM!</v>
      </c>
    </row>
    <row r="28" spans="1:19" x14ac:dyDescent="0.25">
      <c r="A28" s="3"/>
      <c r="B28" s="2"/>
      <c r="C28" s="25"/>
      <c r="D28" s="31"/>
      <c r="E28" s="25"/>
      <c r="F28" s="29">
        <f>Dossier!$B$9</f>
        <v>0</v>
      </c>
      <c r="G28" s="29">
        <f>Dossier!$B$10-1</f>
        <v>-1</v>
      </c>
      <c r="H28" s="32" t="e">
        <f t="shared" si="6"/>
        <v>#NUM!</v>
      </c>
      <c r="I28" s="27" t="e">
        <f t="shared" si="7"/>
        <v>#NUM!</v>
      </c>
      <c r="J28" s="3"/>
      <c r="K28" s="25"/>
      <c r="L28" s="27" t="e">
        <f t="shared" si="8"/>
        <v>#NUM!</v>
      </c>
      <c r="M28" s="5" t="str">
        <f>IF($J28="Oui, Indice annuel",VLOOKUP(YEAR($B28),'Indices d''actualisation'!$A$4:$C$27,2,FALSE),IF($J28="Oui, Indice mensuel",VLOOKUP(DATE(YEAR($B28),MONTH($B28),1),'Indices d''actualisation'!$G$4:$H$291,2,FALSE),""))</f>
        <v/>
      </c>
      <c r="N28" s="5" t="str">
        <f>IF($J28="Oui, Indice annuel", VLOOKUP(YEAR(Dossier!$B$11), 'Indices d''actualisation'!$A$4:$C$27, 2, FALSE),IF($J28="Oui, Indice mensuel",VLOOKUP(DATE(YEAR(Dossier!$B$11),MONTH(Dossier!$B$11),1),'Indices d''actualisation'!$G$4:$H$291,2,FALSE),""))</f>
        <v/>
      </c>
      <c r="O28" s="27" t="e">
        <f t="shared" si="9"/>
        <v>#NUM!</v>
      </c>
      <c r="P28" s="28" t="e">
        <f t="shared" si="10"/>
        <v>#NUM!</v>
      </c>
      <c r="Q28" s="28" t="e">
        <f>P28*Dossier!$B$20*Dossier!$B$21</f>
        <v>#NUM!</v>
      </c>
      <c r="R28" s="28" t="e">
        <f t="shared" si="11"/>
        <v>#NUM!</v>
      </c>
      <c r="S28" s="28" t="e">
        <f t="shared" si="12"/>
        <v>#NUM!</v>
      </c>
    </row>
    <row r="29" spans="1:19" x14ac:dyDescent="0.25">
      <c r="A29" s="3"/>
      <c r="B29" s="2"/>
      <c r="C29" s="25"/>
      <c r="D29" s="31"/>
      <c r="E29" s="25"/>
      <c r="F29" s="29">
        <f>Dossier!$B$9</f>
        <v>0</v>
      </c>
      <c r="G29" s="29">
        <f>Dossier!$B$10-1</f>
        <v>-1</v>
      </c>
      <c r="H29" s="32" t="e">
        <f t="shared" si="6"/>
        <v>#NUM!</v>
      </c>
      <c r="I29" s="27" t="e">
        <f t="shared" si="7"/>
        <v>#NUM!</v>
      </c>
      <c r="J29" s="3"/>
      <c r="K29" s="25"/>
      <c r="L29" s="27" t="e">
        <f t="shared" si="8"/>
        <v>#NUM!</v>
      </c>
      <c r="M29" s="5" t="str">
        <f>IF($J29="Oui, Indice annuel",VLOOKUP(YEAR($B29),'Indices d''actualisation'!$A$4:$C$27,2,FALSE),IF($J29="Oui, Indice mensuel",VLOOKUP(DATE(YEAR($B29),MONTH($B29),1),'Indices d''actualisation'!$G$4:$H$291,2,FALSE),""))</f>
        <v/>
      </c>
      <c r="N29" s="5" t="str">
        <f>IF($J29="Oui, Indice annuel", VLOOKUP(YEAR(Dossier!$B$11), 'Indices d''actualisation'!$A$4:$C$27, 2, FALSE),IF($J29="Oui, Indice mensuel",VLOOKUP(DATE(YEAR(Dossier!$B$11),MONTH(Dossier!$B$11),1),'Indices d''actualisation'!$G$4:$H$291,2,FALSE),""))</f>
        <v/>
      </c>
      <c r="O29" s="27" t="e">
        <f t="shared" si="9"/>
        <v>#NUM!</v>
      </c>
      <c r="P29" s="28" t="e">
        <f t="shared" si="10"/>
        <v>#NUM!</v>
      </c>
      <c r="Q29" s="28" t="e">
        <f>P29*Dossier!$B$20*Dossier!$B$21</f>
        <v>#NUM!</v>
      </c>
      <c r="R29" s="28" t="e">
        <f t="shared" si="11"/>
        <v>#NUM!</v>
      </c>
      <c r="S29" s="28" t="e">
        <f t="shared" si="12"/>
        <v>#NUM!</v>
      </c>
    </row>
    <row r="30" spans="1:19" x14ac:dyDescent="0.25">
      <c r="A30" s="3"/>
      <c r="B30" s="2"/>
      <c r="C30" s="25"/>
      <c r="D30" s="31"/>
      <c r="E30" s="25"/>
      <c r="F30" s="29">
        <f>Dossier!$B$9</f>
        <v>0</v>
      </c>
      <c r="G30" s="29">
        <f>Dossier!$B$10-1</f>
        <v>-1</v>
      </c>
      <c r="H30" s="32" t="e">
        <f t="shared" si="6"/>
        <v>#NUM!</v>
      </c>
      <c r="I30" s="27" t="e">
        <f t="shared" si="7"/>
        <v>#NUM!</v>
      </c>
      <c r="J30" s="3"/>
      <c r="K30" s="25"/>
      <c r="L30" s="27" t="e">
        <f t="shared" si="8"/>
        <v>#NUM!</v>
      </c>
      <c r="M30" s="5" t="str">
        <f>IF($J30="Oui, Indice annuel",VLOOKUP(YEAR($B30),'Indices d''actualisation'!$A$4:$C$27,2,FALSE),IF($J30="Oui, Indice mensuel",VLOOKUP(DATE(YEAR($B30),MONTH($B30),1),'Indices d''actualisation'!$G$4:$H$291,2,FALSE),""))</f>
        <v/>
      </c>
      <c r="N30" s="5" t="str">
        <f>IF($J30="Oui, Indice annuel", VLOOKUP(YEAR(Dossier!$B$11), 'Indices d''actualisation'!$A$4:$C$27, 2, FALSE),IF($J30="Oui, Indice mensuel",VLOOKUP(DATE(YEAR(Dossier!$B$11),MONTH(Dossier!$B$11),1),'Indices d''actualisation'!$G$4:$H$291,2,FALSE),""))</f>
        <v/>
      </c>
      <c r="O30" s="27" t="e">
        <f t="shared" si="9"/>
        <v>#NUM!</v>
      </c>
      <c r="P30" s="28" t="e">
        <f t="shared" si="10"/>
        <v>#NUM!</v>
      </c>
      <c r="Q30" s="28" t="e">
        <f>P30*Dossier!$B$20*Dossier!$B$21</f>
        <v>#NUM!</v>
      </c>
      <c r="R30" s="28" t="e">
        <f t="shared" si="11"/>
        <v>#NUM!</v>
      </c>
      <c r="S30" s="28" t="e">
        <f t="shared" si="12"/>
        <v>#NUM!</v>
      </c>
    </row>
    <row r="31" spans="1:19" x14ac:dyDescent="0.25">
      <c r="A31" s="3"/>
      <c r="B31" s="2"/>
      <c r="C31" s="25"/>
      <c r="D31" s="31"/>
      <c r="E31" s="25"/>
      <c r="F31" s="29">
        <f>Dossier!$B$9</f>
        <v>0</v>
      </c>
      <c r="G31" s="29">
        <f>Dossier!$B$10-1</f>
        <v>-1</v>
      </c>
      <c r="H31" s="32" t="e">
        <f t="shared" si="6"/>
        <v>#NUM!</v>
      </c>
      <c r="I31" s="27" t="e">
        <f t="shared" si="7"/>
        <v>#NUM!</v>
      </c>
      <c r="J31" s="3"/>
      <c r="K31" s="25"/>
      <c r="L31" s="27" t="e">
        <f t="shared" si="8"/>
        <v>#NUM!</v>
      </c>
      <c r="M31" s="5" t="str">
        <f>IF($J31="Oui, Indice annuel",VLOOKUP(YEAR($B31),'Indices d''actualisation'!$A$4:$C$27,2,FALSE),IF($J31="Oui, Indice mensuel",VLOOKUP(DATE(YEAR($B31),MONTH($B31),1),'Indices d''actualisation'!$G$4:$H$291,2,FALSE),""))</f>
        <v/>
      </c>
      <c r="N31" s="5" t="str">
        <f>IF($J31="Oui, Indice annuel", VLOOKUP(YEAR(Dossier!$B$11), 'Indices d''actualisation'!$A$4:$C$27, 2, FALSE),IF($J31="Oui, Indice mensuel",VLOOKUP(DATE(YEAR(Dossier!$B$11),MONTH(Dossier!$B$11),1),'Indices d''actualisation'!$G$4:$H$291,2,FALSE),""))</f>
        <v/>
      </c>
      <c r="O31" s="27" t="e">
        <f t="shared" si="9"/>
        <v>#NUM!</v>
      </c>
      <c r="P31" s="28" t="e">
        <f t="shared" si="10"/>
        <v>#NUM!</v>
      </c>
      <c r="Q31" s="28" t="e">
        <f>P31*Dossier!$B$20*Dossier!$B$21</f>
        <v>#NUM!</v>
      </c>
      <c r="R31" s="28" t="e">
        <f t="shared" si="11"/>
        <v>#NUM!</v>
      </c>
      <c r="S31" s="28" t="e">
        <f t="shared" si="12"/>
        <v>#NUM!</v>
      </c>
    </row>
    <row r="32" spans="1:19" x14ac:dyDescent="0.25">
      <c r="O32" t="s">
        <v>55</v>
      </c>
      <c r="P32" s="28" t="e">
        <f>SUM(P22:P31)</f>
        <v>#NUM!</v>
      </c>
      <c r="Q32" s="28" t="e">
        <f t="shared" ref="Q32:S32" si="13">SUM(Q22:Q31)</f>
        <v>#NUM!</v>
      </c>
      <c r="R32" s="28" t="e">
        <f t="shared" si="13"/>
        <v>#NUM!</v>
      </c>
      <c r="S32" s="28" t="e">
        <f t="shared" si="13"/>
        <v>#NUM!</v>
      </c>
    </row>
    <row r="33" spans="1:10" ht="37.5" thickBot="1" x14ac:dyDescent="0.3">
      <c r="B33" s="20" t="s">
        <v>37</v>
      </c>
      <c r="C33" s="21" t="s">
        <v>38</v>
      </c>
      <c r="D33" s="20" t="s">
        <v>35</v>
      </c>
      <c r="E33" s="20" t="s">
        <v>36</v>
      </c>
    </row>
    <row r="34" spans="1:10" ht="15.75" thickBot="1" x14ac:dyDescent="0.3">
      <c r="A34" s="109" t="s">
        <v>63</v>
      </c>
      <c r="B34" s="19">
        <f>C34</f>
        <v>0</v>
      </c>
      <c r="C34" s="19">
        <f>K52</f>
        <v>0</v>
      </c>
      <c r="D34" s="19">
        <f>N52</f>
        <v>0</v>
      </c>
      <c r="E34" s="19">
        <f>O52</f>
        <v>0</v>
      </c>
    </row>
    <row r="36" spans="1:10" s="22" customFormat="1" ht="51" customHeight="1" x14ac:dyDescent="0.25">
      <c r="A36" s="22" t="s">
        <v>51</v>
      </c>
      <c r="B36" s="22" t="s">
        <v>52</v>
      </c>
      <c r="C36" s="22" t="s">
        <v>64</v>
      </c>
      <c r="D36" s="22" t="s">
        <v>65</v>
      </c>
      <c r="E36" s="22" t="s">
        <v>67</v>
      </c>
      <c r="F36" s="22" t="s">
        <v>68</v>
      </c>
      <c r="G36" s="53" t="s">
        <v>193</v>
      </c>
      <c r="H36" s="39" t="s">
        <v>69</v>
      </c>
      <c r="I36" s="22" t="s">
        <v>184</v>
      </c>
      <c r="J36" s="22" t="s">
        <v>72</v>
      </c>
    </row>
    <row r="37" spans="1:10" x14ac:dyDescent="0.25">
      <c r="A37" s="2" t="str">
        <f>IF(ISBLANK(Dossier!G17),"",Dossier!G17)</f>
        <v/>
      </c>
      <c r="B37" s="2" t="str">
        <f>IF(ISBLANK(Dossier!H17),"",Dossier!H17)</f>
        <v/>
      </c>
      <c r="C37" s="3"/>
      <c r="D37" s="3"/>
      <c r="E37" s="25"/>
      <c r="F37" s="25"/>
      <c r="G37" s="34" t="str">
        <f>IF(C37="De nuit - passive",HYPERLINK("https://app.themia.pro/searches/new?atp_indemnity_events-patrimoniaux_temporaires-ASSISTANCE_TIERCE_PERSONNE_TEMPORAIRE={%22exists%22:true,%22role%22:%22atp_de_nuit_passive%22,%22posture%22:%22award%22}","Cliquez ici"),IF(C37="Non spécialisée",HYPERLINK("https://app.themia.pro/searches/new?atp_indemnity_events-patrimoniaux_temporaires-ASSISTANCE_TIERCE_PERSONNE_TEMPORAIRE={%22exists%22:true,%22role%22:%22atp_non_specialisee%22,%22posture%22:%22award%22}","Cliquez ici"),IF(C37="Spécialisée",HYPERLINK("https://app.themia.pro/searches/new?atp_indemnity_events-patrimoniaux_temporaires-ASSISTANCE_TIERCE_PERSONNE_TEMPORAIRE={%22exists%22:true,%22role%22:%22atp_specialisee%22,%22posture%22:%22award%22}","Cliquez ici"),"")))</f>
        <v/>
      </c>
      <c r="H37" s="3">
        <v>412</v>
      </c>
      <c r="I37" s="43">
        <f>H37/365 * D37 * IF(E37="par jour", B37-A37+1, IF(E37="par semaine", INT((B37-A37+1)/7), IF(E37="par mois", INT(YEAR(B37)-YEAR(A37))*12+MONTH(B37)-MONTH(A37)+1, IF(E37="par an", YEAR(B37)-YEAR(A37)+1))))</f>
        <v>0</v>
      </c>
      <c r="J37" s="44">
        <f>I37*F37</f>
        <v>0</v>
      </c>
    </row>
    <row r="38" spans="1:10" x14ac:dyDescent="0.25">
      <c r="A38" s="2" t="str">
        <f>IF(ISBLANK(Dossier!G18),"",Dossier!G18)</f>
        <v/>
      </c>
      <c r="B38" s="2" t="str">
        <f>IF(ISBLANK(Dossier!H18),"",Dossier!H18)</f>
        <v/>
      </c>
      <c r="C38" s="3"/>
      <c r="D38" s="3"/>
      <c r="E38" s="25"/>
      <c r="F38" s="25"/>
      <c r="G38" s="34" t="str">
        <f t="shared" ref="G38:G50" si="14">IF(C38="De nuit - passive",HYPERLINK("https://app.themia.pro/searches/new?atp_indemnity_events-patrimoniaux_temporaires-ASSISTANCE_TIERCE_PERSONNE_TEMPORAIRE={%22exists%22:true,%22role%22:%22atp_de_nuit_passive%22,%22posture%22:%22award%22}","Cliquez ici"),IF(C38="Non spécialisée",HYPERLINK("https://app.themia.pro/searches/new?atp_indemnity_events-patrimoniaux_temporaires-ASSISTANCE_TIERCE_PERSONNE_TEMPORAIRE={%22exists%22:true,%22role%22:%22atp_non_specialisee%22,%22posture%22:%22award%22}","Cliquez ici"),IF(C38="Spécialisée",HYPERLINK("https://app.themia.pro/searches/new?atp_indemnity_events-patrimoniaux_temporaires-ASSISTANCE_TIERCE_PERSONNE_TEMPORAIRE={%22exists%22:true,%22role%22:%22atp_specialisee%22,%22posture%22:%22award%22}","Cliquez ici"),"")))</f>
        <v/>
      </c>
      <c r="H38" s="3">
        <v>412</v>
      </c>
      <c r="I38" s="43">
        <f t="shared" ref="I38:I50" si="15">D38 * IF(E38="par jour", B38-A38+1, IF(E38="par semaine", INT((B38-A38+1)/7), IF(E38="par mois", INT(YEAR(B38)-YEAR(A38))*12+MONTH(B38)-MONTH(A38)+1, IF(E38="par an", YEAR(B38)-YEAR(A38)+1))))</f>
        <v>0</v>
      </c>
      <c r="J38" s="44">
        <f t="shared" ref="J38:J50" si="16">I38*F38</f>
        <v>0</v>
      </c>
    </row>
    <row r="39" spans="1:10" x14ac:dyDescent="0.25">
      <c r="A39" s="2" t="str">
        <f>IF(ISBLANK(Dossier!G19),"",Dossier!G19)</f>
        <v/>
      </c>
      <c r="B39" s="2" t="str">
        <f>IF(ISBLANK(Dossier!H19),"",Dossier!H19)</f>
        <v/>
      </c>
      <c r="C39" s="3"/>
      <c r="D39" s="3"/>
      <c r="E39" s="25"/>
      <c r="F39" s="25"/>
      <c r="G39" s="34" t="str">
        <f t="shared" si="14"/>
        <v/>
      </c>
      <c r="H39" s="3">
        <v>412</v>
      </c>
      <c r="I39" s="43">
        <f t="shared" si="15"/>
        <v>0</v>
      </c>
      <c r="J39" s="44">
        <f t="shared" si="16"/>
        <v>0</v>
      </c>
    </row>
    <row r="40" spans="1:10" x14ac:dyDescent="0.25">
      <c r="A40" s="2" t="str">
        <f>IF(ISBLANK(Dossier!G20),"",Dossier!G20)</f>
        <v/>
      </c>
      <c r="B40" s="2" t="str">
        <f>IF(ISBLANK(Dossier!H20),"",Dossier!H20)</f>
        <v/>
      </c>
      <c r="C40" s="3"/>
      <c r="D40" s="3"/>
      <c r="E40" s="25"/>
      <c r="F40" s="25"/>
      <c r="G40" s="34" t="str">
        <f t="shared" si="14"/>
        <v/>
      </c>
      <c r="H40" s="3">
        <v>412</v>
      </c>
      <c r="I40" s="43">
        <f t="shared" si="15"/>
        <v>0</v>
      </c>
      <c r="J40" s="44">
        <f t="shared" si="16"/>
        <v>0</v>
      </c>
    </row>
    <row r="41" spans="1:10" x14ac:dyDescent="0.25">
      <c r="A41" s="2" t="str">
        <f>IF(ISBLANK(Dossier!G21),"",Dossier!G21)</f>
        <v/>
      </c>
      <c r="B41" s="2" t="str">
        <f>IF(ISBLANK(Dossier!H21),"",Dossier!H21)</f>
        <v/>
      </c>
      <c r="C41" s="3"/>
      <c r="D41" s="3"/>
      <c r="E41" s="25"/>
      <c r="F41" s="25"/>
      <c r="G41" s="34" t="str">
        <f t="shared" si="14"/>
        <v/>
      </c>
      <c r="H41" s="3">
        <v>412</v>
      </c>
      <c r="I41" s="43">
        <f t="shared" si="15"/>
        <v>0</v>
      </c>
      <c r="J41" s="44">
        <f t="shared" si="16"/>
        <v>0</v>
      </c>
    </row>
    <row r="42" spans="1:10" x14ac:dyDescent="0.25">
      <c r="A42" s="2" t="str">
        <f>IF(ISBLANK(Dossier!G22),"",Dossier!G22)</f>
        <v/>
      </c>
      <c r="B42" s="2" t="str">
        <f>IF(ISBLANK(Dossier!H22),"",Dossier!H22)</f>
        <v/>
      </c>
      <c r="C42" s="3"/>
      <c r="D42" s="3"/>
      <c r="E42" s="25"/>
      <c r="F42" s="25"/>
      <c r="G42" s="34" t="str">
        <f t="shared" si="14"/>
        <v/>
      </c>
      <c r="H42" s="3">
        <v>412</v>
      </c>
      <c r="I42" s="43">
        <f t="shared" si="15"/>
        <v>0</v>
      </c>
      <c r="J42" s="44">
        <f t="shared" si="16"/>
        <v>0</v>
      </c>
    </row>
    <row r="43" spans="1:10" x14ac:dyDescent="0.25">
      <c r="A43" s="2" t="str">
        <f>IF(ISBLANK(Dossier!G23),"",Dossier!G23)</f>
        <v/>
      </c>
      <c r="B43" s="2" t="str">
        <f>IF(ISBLANK(Dossier!H23),"",Dossier!H23)</f>
        <v/>
      </c>
      <c r="C43" s="3"/>
      <c r="D43" s="3"/>
      <c r="E43" s="25"/>
      <c r="F43" s="25"/>
      <c r="G43" s="34" t="str">
        <f t="shared" si="14"/>
        <v/>
      </c>
      <c r="H43" s="3">
        <v>412</v>
      </c>
      <c r="I43" s="43">
        <f t="shared" si="15"/>
        <v>0</v>
      </c>
      <c r="J43" s="44">
        <f t="shared" si="16"/>
        <v>0</v>
      </c>
    </row>
    <row r="44" spans="1:10" x14ac:dyDescent="0.25">
      <c r="A44" s="2" t="str">
        <f>IF(ISBLANK(Dossier!G24),"",Dossier!G24)</f>
        <v/>
      </c>
      <c r="B44" s="2" t="str">
        <f>IF(ISBLANK(Dossier!H24),"",Dossier!H24)</f>
        <v/>
      </c>
      <c r="C44" s="3"/>
      <c r="D44" s="3"/>
      <c r="E44" s="25"/>
      <c r="F44" s="25"/>
      <c r="G44" s="34" t="str">
        <f t="shared" si="14"/>
        <v/>
      </c>
      <c r="H44" s="3">
        <v>412</v>
      </c>
      <c r="I44" s="43">
        <f t="shared" si="15"/>
        <v>0</v>
      </c>
      <c r="J44" s="44">
        <f t="shared" si="16"/>
        <v>0</v>
      </c>
    </row>
    <row r="45" spans="1:10" x14ac:dyDescent="0.25">
      <c r="A45" s="2" t="str">
        <f>IF(ISBLANK(Dossier!G25),"",Dossier!G25)</f>
        <v/>
      </c>
      <c r="B45" s="2" t="str">
        <f>IF(ISBLANK(Dossier!H25),"",Dossier!H25)</f>
        <v/>
      </c>
      <c r="C45" s="3"/>
      <c r="D45" s="3"/>
      <c r="E45" s="25"/>
      <c r="F45" s="25"/>
      <c r="G45" s="34" t="str">
        <f t="shared" si="14"/>
        <v/>
      </c>
      <c r="H45" s="3">
        <v>412</v>
      </c>
      <c r="I45" s="43">
        <f t="shared" si="15"/>
        <v>0</v>
      </c>
      <c r="J45" s="44">
        <f t="shared" si="16"/>
        <v>0</v>
      </c>
    </row>
    <row r="46" spans="1:10" x14ac:dyDescent="0.25">
      <c r="A46" s="2" t="str">
        <f>IF(ISBLANK(Dossier!G26),"",Dossier!G26)</f>
        <v/>
      </c>
      <c r="B46" s="2" t="str">
        <f>IF(ISBLANK(Dossier!H26),"",Dossier!H26)</f>
        <v/>
      </c>
      <c r="C46" s="3"/>
      <c r="D46" s="3"/>
      <c r="E46" s="25"/>
      <c r="F46" s="25"/>
      <c r="G46" s="34" t="str">
        <f t="shared" si="14"/>
        <v/>
      </c>
      <c r="H46" s="3">
        <v>412</v>
      </c>
      <c r="I46" s="43">
        <f t="shared" si="15"/>
        <v>0</v>
      </c>
      <c r="J46" s="44">
        <f t="shared" si="16"/>
        <v>0</v>
      </c>
    </row>
    <row r="47" spans="1:10" x14ac:dyDescent="0.25">
      <c r="A47" s="2" t="str">
        <f>IF(ISBLANK(Dossier!G27),"",Dossier!G27)</f>
        <v/>
      </c>
      <c r="B47" s="2" t="str">
        <f>IF(ISBLANK(Dossier!H27),"",Dossier!H27)</f>
        <v/>
      </c>
      <c r="C47" s="3"/>
      <c r="D47" s="3"/>
      <c r="E47" s="25"/>
      <c r="F47" s="25"/>
      <c r="G47" s="34" t="str">
        <f t="shared" si="14"/>
        <v/>
      </c>
      <c r="H47" s="3">
        <v>412</v>
      </c>
      <c r="I47" s="43">
        <f t="shared" si="15"/>
        <v>0</v>
      </c>
      <c r="J47" s="44">
        <f t="shared" si="16"/>
        <v>0</v>
      </c>
    </row>
    <row r="48" spans="1:10" x14ac:dyDescent="0.25">
      <c r="A48" s="2" t="str">
        <f>IF(ISBLANK(Dossier!G28),"",Dossier!G28)</f>
        <v/>
      </c>
      <c r="B48" s="2" t="str">
        <f>IF(ISBLANK(Dossier!H28),"",Dossier!H28)</f>
        <v/>
      </c>
      <c r="C48" s="3"/>
      <c r="D48" s="3"/>
      <c r="E48" s="25"/>
      <c r="F48" s="25"/>
      <c r="G48" s="34" t="str">
        <f t="shared" si="14"/>
        <v/>
      </c>
      <c r="H48" s="3">
        <v>412</v>
      </c>
      <c r="I48" s="43">
        <f t="shared" si="15"/>
        <v>0</v>
      </c>
      <c r="J48" s="44">
        <f t="shared" si="16"/>
        <v>0</v>
      </c>
    </row>
    <row r="49" spans="1:15" x14ac:dyDescent="0.25">
      <c r="A49" s="2" t="str">
        <f>IF(ISBLANK(Dossier!G29),"",Dossier!G29)</f>
        <v/>
      </c>
      <c r="B49" s="2" t="str">
        <f>IF(ISBLANK(Dossier!H29),"",Dossier!H29)</f>
        <v/>
      </c>
      <c r="C49" s="3"/>
      <c r="D49" s="3"/>
      <c r="E49" s="25"/>
      <c r="F49" s="25"/>
      <c r="G49" s="34" t="str">
        <f t="shared" si="14"/>
        <v/>
      </c>
      <c r="H49" s="3">
        <v>412</v>
      </c>
      <c r="I49" s="43">
        <f t="shared" si="15"/>
        <v>0</v>
      </c>
      <c r="J49" s="44">
        <f t="shared" si="16"/>
        <v>0</v>
      </c>
    </row>
    <row r="50" spans="1:15" x14ac:dyDescent="0.25">
      <c r="A50" s="3"/>
      <c r="B50" s="3"/>
      <c r="C50" s="3"/>
      <c r="D50" s="3"/>
      <c r="E50" s="25"/>
      <c r="F50" s="25"/>
      <c r="G50" s="34" t="str">
        <f t="shared" si="14"/>
        <v/>
      </c>
      <c r="H50" s="3">
        <v>412</v>
      </c>
      <c r="I50" s="43">
        <f t="shared" si="15"/>
        <v>0</v>
      </c>
      <c r="J50" s="44">
        <f t="shared" si="16"/>
        <v>0</v>
      </c>
    </row>
    <row r="51" spans="1:15" x14ac:dyDescent="0.25">
      <c r="J51" s="44"/>
      <c r="K51" s="37" t="s">
        <v>74</v>
      </c>
      <c r="L51" s="37" t="s">
        <v>43</v>
      </c>
      <c r="M51" s="37" t="s">
        <v>75</v>
      </c>
      <c r="N51" s="37" t="s">
        <v>35</v>
      </c>
      <c r="O51" s="37" t="s">
        <v>36</v>
      </c>
    </row>
    <row r="52" spans="1:15" x14ac:dyDescent="0.25">
      <c r="I52" s="1" t="s">
        <v>73</v>
      </c>
      <c r="J52" s="45">
        <f>SUM(J37:J50)</f>
        <v>0</v>
      </c>
      <c r="K52" s="45">
        <f>J52*Dossier!B20*Dossier!B21</f>
        <v>0</v>
      </c>
      <c r="L52" s="25"/>
      <c r="M52" s="45">
        <f>J52-L52</f>
        <v>0</v>
      </c>
      <c r="N52" s="28">
        <f>MIN(MAX(0,J52-L52),K52)</f>
        <v>0</v>
      </c>
      <c r="O52" s="45">
        <f>K52-N52</f>
        <v>0</v>
      </c>
    </row>
    <row r="54" spans="1:15" ht="37.5" thickBot="1" x14ac:dyDescent="0.3">
      <c r="B54" s="20" t="s">
        <v>37</v>
      </c>
      <c r="C54" s="21" t="s">
        <v>38</v>
      </c>
      <c r="D54" s="20" t="s">
        <v>35</v>
      </c>
      <c r="E54" s="20" t="s">
        <v>36</v>
      </c>
    </row>
    <row r="55" spans="1:15" ht="15.75" thickBot="1" x14ac:dyDescent="0.3">
      <c r="A55" s="109" t="s">
        <v>76</v>
      </c>
      <c r="B55" s="19">
        <f>J69</f>
        <v>0</v>
      </c>
      <c r="C55" s="19">
        <f>K69</f>
        <v>0</v>
      </c>
      <c r="D55" s="19">
        <f t="shared" ref="D55:E55" si="17">L69</f>
        <v>0</v>
      </c>
      <c r="E55" s="19">
        <f t="shared" si="17"/>
        <v>0</v>
      </c>
    </row>
    <row r="57" spans="1:15" ht="48" x14ac:dyDescent="0.25">
      <c r="A57" s="22" t="s">
        <v>40</v>
      </c>
      <c r="B57" s="22" t="s">
        <v>58</v>
      </c>
      <c r="C57" s="22" t="s">
        <v>41</v>
      </c>
      <c r="D57" s="22" t="s">
        <v>42</v>
      </c>
      <c r="E57" s="22" t="s">
        <v>43</v>
      </c>
      <c r="F57" s="22" t="s">
        <v>44</v>
      </c>
      <c r="G57" s="22" t="s">
        <v>45</v>
      </c>
      <c r="H57" s="22" t="s">
        <v>46</v>
      </c>
      <c r="I57" s="24" t="s">
        <v>47</v>
      </c>
      <c r="J57" s="23" t="s">
        <v>48</v>
      </c>
      <c r="K57" s="23" t="s">
        <v>49</v>
      </c>
      <c r="L57" s="22" t="s">
        <v>35</v>
      </c>
      <c r="M57" s="22" t="s">
        <v>36</v>
      </c>
    </row>
    <row r="58" spans="1:15" x14ac:dyDescent="0.25">
      <c r="A58" s="3"/>
      <c r="B58" s="2"/>
      <c r="C58" s="25"/>
      <c r="D58" s="3"/>
      <c r="E58" s="25"/>
      <c r="F58" s="27">
        <f>C58-E58</f>
        <v>0</v>
      </c>
      <c r="G58" s="5" t="str">
        <f>IF($D58="Oui, Indice annuel",VLOOKUP(YEAR($B58),'Indices d''actualisation'!$A$4:$C$27,2,FALSE),IF($D58="Oui, Indice mensuel",VLOOKUP(DATE(YEAR($B58),MONTH($B58),1),'Indices d''actualisation'!$G$4:$H$291,2,FALSE),""))</f>
        <v/>
      </c>
      <c r="H58" s="5" t="str">
        <f>IF($D58="Oui, Indice annuel", VLOOKUP(YEAR(Dossier!$B$11), 'Indices d''actualisation'!$A$4:$C$27, 2, FALSE),IF($D58="Oui, Indice mensuel",VLOOKUP(DATE(YEAR(Dossier!$B$11),MONTH(Dossier!$B$11),1),'Indices d''actualisation'!$G$4:$H$291,2,FALSE),""))</f>
        <v/>
      </c>
      <c r="I58" s="27">
        <f>IF(OR(D58="Oui, Indice mensuel",D58="Oui, Indice annuel"),F58*H58/G58,F58)</f>
        <v>0</v>
      </c>
      <c r="J58" s="28">
        <f>I58+E58</f>
        <v>0</v>
      </c>
      <c r="K58" s="28">
        <f>J58*Dossier!$B$20*Dossier!$B$21</f>
        <v>0</v>
      </c>
      <c r="L58" s="28">
        <f>MIN(MAX(0,J58-E58),K58)</f>
        <v>0</v>
      </c>
      <c r="M58" s="28">
        <f>MIN(MAX(0,(K58-L58)),E58)</f>
        <v>0</v>
      </c>
    </row>
    <row r="59" spans="1:15" x14ac:dyDescent="0.25">
      <c r="A59" s="3"/>
      <c r="B59" s="2"/>
      <c r="C59" s="25"/>
      <c r="D59" s="3"/>
      <c r="E59" s="25"/>
      <c r="F59" s="27">
        <f t="shared" ref="F59:F68" si="18">C59-E59</f>
        <v>0</v>
      </c>
      <c r="G59" s="5" t="str">
        <f>IF($D59="Oui", VLOOKUP(YEAR(B59), 'Indices d''actualisation'!$A$4:$C$27, 2, FALSE), "")</f>
        <v/>
      </c>
      <c r="H59" s="5" t="str">
        <f>IF($D59="Oui", VLOOKUP(YEAR(Dossier!$B$11), 'Indices d''actualisation'!$A$4:$C$27, 2, FALSE), "")</f>
        <v/>
      </c>
      <c r="I59" s="27">
        <f t="shared" ref="I59:I68" si="19">IF(D59="Oui",F59*H59/G59,F59)</f>
        <v>0</v>
      </c>
      <c r="J59" s="28">
        <f t="shared" ref="J59:J68" si="20">I59+E59</f>
        <v>0</v>
      </c>
      <c r="K59" s="28">
        <f>J59*Dossier!$B$20*Dossier!$B$21</f>
        <v>0</v>
      </c>
      <c r="L59" s="28">
        <f t="shared" ref="L59:L68" si="21">MIN(MAX(0,J59-E59),K59)</f>
        <v>0</v>
      </c>
      <c r="M59" s="28">
        <f t="shared" ref="M59:M68" si="22">MIN(MAX(0,(K59-L59)),E59)</f>
        <v>0</v>
      </c>
    </row>
    <row r="60" spans="1:15" x14ac:dyDescent="0.25">
      <c r="A60" s="3"/>
      <c r="B60" s="2"/>
      <c r="C60" s="25"/>
      <c r="D60" s="3"/>
      <c r="E60" s="25"/>
      <c r="F60" s="27">
        <f t="shared" si="18"/>
        <v>0</v>
      </c>
      <c r="G60" s="5" t="str">
        <f>IF($D60="Oui", VLOOKUP(YEAR(B60), 'Indices d''actualisation'!$A$4:$C$27, 2, FALSE), "")</f>
        <v/>
      </c>
      <c r="H60" s="5" t="str">
        <f>IF($D60="Oui", VLOOKUP(YEAR(Dossier!$B$11), 'Indices d''actualisation'!$A$4:$C$27, 2, FALSE), "")</f>
        <v/>
      </c>
      <c r="I60" s="27">
        <f t="shared" si="19"/>
        <v>0</v>
      </c>
      <c r="J60" s="28">
        <f t="shared" si="20"/>
        <v>0</v>
      </c>
      <c r="K60" s="28">
        <f>J60*Dossier!$B$20*Dossier!$B$21</f>
        <v>0</v>
      </c>
      <c r="L60" s="28">
        <f t="shared" si="21"/>
        <v>0</v>
      </c>
      <c r="M60" s="28">
        <f t="shared" si="22"/>
        <v>0</v>
      </c>
    </row>
    <row r="61" spans="1:15" x14ac:dyDescent="0.25">
      <c r="A61" s="3"/>
      <c r="B61" s="2"/>
      <c r="C61" s="25"/>
      <c r="D61" s="3"/>
      <c r="E61" s="25"/>
      <c r="F61" s="27">
        <f t="shared" si="18"/>
        <v>0</v>
      </c>
      <c r="G61" s="5" t="str">
        <f>IF($D61="Oui", VLOOKUP(YEAR(B61), 'Indices d''actualisation'!$A$4:$C$27, 2, FALSE), "")</f>
        <v/>
      </c>
      <c r="H61" s="5" t="str">
        <f>IF($D61="Oui", VLOOKUP(YEAR(Dossier!$B$11), 'Indices d''actualisation'!$A$4:$C$27, 2, FALSE), "")</f>
        <v/>
      </c>
      <c r="I61" s="27">
        <f t="shared" si="19"/>
        <v>0</v>
      </c>
      <c r="J61" s="28">
        <f t="shared" si="20"/>
        <v>0</v>
      </c>
      <c r="K61" s="28">
        <f>J61*Dossier!$B$20*Dossier!$B$21</f>
        <v>0</v>
      </c>
      <c r="L61" s="28">
        <f t="shared" si="21"/>
        <v>0</v>
      </c>
      <c r="M61" s="28">
        <f t="shared" si="22"/>
        <v>0</v>
      </c>
    </row>
    <row r="62" spans="1:15" x14ac:dyDescent="0.25">
      <c r="A62" s="3"/>
      <c r="B62" s="2"/>
      <c r="C62" s="25"/>
      <c r="D62" s="3"/>
      <c r="E62" s="25"/>
      <c r="F62" s="27">
        <f t="shared" si="18"/>
        <v>0</v>
      </c>
      <c r="G62" s="5" t="str">
        <f>IF($D62="Oui", VLOOKUP(YEAR(B62), 'Indices d''actualisation'!$A$4:$C$27, 2, FALSE), "")</f>
        <v/>
      </c>
      <c r="H62" s="5" t="str">
        <f>IF($D62="Oui", VLOOKUP(YEAR(Dossier!$B$11), 'Indices d''actualisation'!$A$4:$C$27, 2, FALSE), "")</f>
        <v/>
      </c>
      <c r="I62" s="27">
        <f t="shared" si="19"/>
        <v>0</v>
      </c>
      <c r="J62" s="28">
        <f t="shared" si="20"/>
        <v>0</v>
      </c>
      <c r="K62" s="28">
        <f>J62*Dossier!$B$20*Dossier!$B$21</f>
        <v>0</v>
      </c>
      <c r="L62" s="28">
        <f t="shared" si="21"/>
        <v>0</v>
      </c>
      <c r="M62" s="28">
        <f t="shared" si="22"/>
        <v>0</v>
      </c>
    </row>
    <row r="63" spans="1:15" x14ac:dyDescent="0.25">
      <c r="A63" s="3"/>
      <c r="B63" s="2"/>
      <c r="C63" s="25"/>
      <c r="D63" s="3"/>
      <c r="E63" s="25"/>
      <c r="F63" s="27">
        <f t="shared" si="18"/>
        <v>0</v>
      </c>
      <c r="G63" s="5" t="str">
        <f>IF($D63="Oui", VLOOKUP(YEAR(B63), 'Indices d''actualisation'!$A$4:$C$27, 2, FALSE), "")</f>
        <v/>
      </c>
      <c r="H63" s="5" t="str">
        <f>IF($D63="Oui", VLOOKUP(YEAR(Dossier!$B$11), 'Indices d''actualisation'!$A$4:$C$27, 2, FALSE), "")</f>
        <v/>
      </c>
      <c r="I63" s="27">
        <f t="shared" si="19"/>
        <v>0</v>
      </c>
      <c r="J63" s="28">
        <f t="shared" si="20"/>
        <v>0</v>
      </c>
      <c r="K63" s="28">
        <f>J63*Dossier!$B$20*Dossier!$B$21</f>
        <v>0</v>
      </c>
      <c r="L63" s="28">
        <f t="shared" si="21"/>
        <v>0</v>
      </c>
      <c r="M63" s="28">
        <f t="shared" si="22"/>
        <v>0</v>
      </c>
    </row>
    <row r="64" spans="1:15" x14ac:dyDescent="0.25">
      <c r="A64" s="3"/>
      <c r="B64" s="2"/>
      <c r="C64" s="25"/>
      <c r="D64" s="3"/>
      <c r="E64" s="25"/>
      <c r="F64" s="27">
        <f t="shared" si="18"/>
        <v>0</v>
      </c>
      <c r="G64" s="5" t="str">
        <f>IF($D64="Oui", VLOOKUP(YEAR(B64), 'Indices d''actualisation'!$A$4:$C$27, 2, FALSE), "")</f>
        <v/>
      </c>
      <c r="H64" s="5" t="str">
        <f>IF($D64="Oui", VLOOKUP(YEAR(Dossier!$B$11), 'Indices d''actualisation'!$A$4:$C$27, 2, FALSE), "")</f>
        <v/>
      </c>
      <c r="I64" s="27">
        <f t="shared" si="19"/>
        <v>0</v>
      </c>
      <c r="J64" s="28">
        <f t="shared" si="20"/>
        <v>0</v>
      </c>
      <c r="K64" s="28">
        <f>J64*Dossier!$B$20*Dossier!$B$21</f>
        <v>0</v>
      </c>
      <c r="L64" s="28">
        <f t="shared" si="21"/>
        <v>0</v>
      </c>
      <c r="M64" s="28">
        <f t="shared" si="22"/>
        <v>0</v>
      </c>
    </row>
    <row r="65" spans="1:13" x14ac:dyDescent="0.25">
      <c r="A65" s="3"/>
      <c r="B65" s="2"/>
      <c r="C65" s="25"/>
      <c r="D65" s="3"/>
      <c r="E65" s="25"/>
      <c r="F65" s="27">
        <f t="shared" si="18"/>
        <v>0</v>
      </c>
      <c r="G65" s="5" t="str">
        <f>IF($D65="Oui", VLOOKUP(YEAR(B65), 'Indices d''actualisation'!$A$4:$C$27, 2, FALSE), "")</f>
        <v/>
      </c>
      <c r="H65" s="5" t="str">
        <f>IF($D65="Oui", VLOOKUP(YEAR(Dossier!$B$11), 'Indices d''actualisation'!$A$4:$C$27, 2, FALSE), "")</f>
        <v/>
      </c>
      <c r="I65" s="27">
        <f t="shared" si="19"/>
        <v>0</v>
      </c>
      <c r="J65" s="28">
        <f t="shared" si="20"/>
        <v>0</v>
      </c>
      <c r="K65" s="28">
        <f>J65*Dossier!$B$20*Dossier!$B$21</f>
        <v>0</v>
      </c>
      <c r="L65" s="28">
        <f t="shared" si="21"/>
        <v>0</v>
      </c>
      <c r="M65" s="28">
        <f t="shared" si="22"/>
        <v>0</v>
      </c>
    </row>
    <row r="66" spans="1:13" x14ac:dyDescent="0.25">
      <c r="A66" s="3"/>
      <c r="B66" s="2"/>
      <c r="C66" s="25"/>
      <c r="D66" s="3"/>
      <c r="E66" s="25"/>
      <c r="F66" s="27">
        <f t="shared" si="18"/>
        <v>0</v>
      </c>
      <c r="G66" s="5" t="str">
        <f>IF($D66="Oui", VLOOKUP(YEAR(B66), 'Indices d''actualisation'!$A$4:$C$27, 2, FALSE), "")</f>
        <v/>
      </c>
      <c r="H66" s="5" t="str">
        <f>IF($D66="Oui", VLOOKUP(YEAR(Dossier!$B$11), 'Indices d''actualisation'!$A$4:$C$27, 2, FALSE), "")</f>
        <v/>
      </c>
      <c r="I66" s="27">
        <f t="shared" si="19"/>
        <v>0</v>
      </c>
      <c r="J66" s="28">
        <f t="shared" si="20"/>
        <v>0</v>
      </c>
      <c r="K66" s="28">
        <f>J66*Dossier!$B$20*Dossier!$B$21</f>
        <v>0</v>
      </c>
      <c r="L66" s="28">
        <f t="shared" si="21"/>
        <v>0</v>
      </c>
      <c r="M66" s="28">
        <f t="shared" si="22"/>
        <v>0</v>
      </c>
    </row>
    <row r="67" spans="1:13" x14ac:dyDescent="0.25">
      <c r="A67" s="3"/>
      <c r="B67" s="2"/>
      <c r="C67" s="25"/>
      <c r="D67" s="3"/>
      <c r="E67" s="25"/>
      <c r="F67" s="27">
        <f t="shared" si="18"/>
        <v>0</v>
      </c>
      <c r="G67" s="5" t="str">
        <f>IF($D67="Oui", VLOOKUP(YEAR(B67), 'Indices d''actualisation'!$A$4:$C$27, 2, FALSE), "")</f>
        <v/>
      </c>
      <c r="H67" s="5" t="str">
        <f>IF($D67="Oui", VLOOKUP(YEAR(Dossier!$B$11), 'Indices d''actualisation'!$A$4:$C$27, 2, FALSE), "")</f>
        <v/>
      </c>
      <c r="I67" s="27">
        <f t="shared" si="19"/>
        <v>0</v>
      </c>
      <c r="J67" s="28">
        <f t="shared" si="20"/>
        <v>0</v>
      </c>
      <c r="K67" s="28">
        <f>J67*Dossier!$B$20*Dossier!$B$21</f>
        <v>0</v>
      </c>
      <c r="L67" s="28">
        <f t="shared" si="21"/>
        <v>0</v>
      </c>
      <c r="M67" s="28">
        <f t="shared" si="22"/>
        <v>0</v>
      </c>
    </row>
    <row r="68" spans="1:13" x14ac:dyDescent="0.25">
      <c r="A68" s="3"/>
      <c r="B68" s="2"/>
      <c r="C68" s="25"/>
      <c r="D68" s="3"/>
      <c r="E68" s="25"/>
      <c r="F68" s="27">
        <f t="shared" si="18"/>
        <v>0</v>
      </c>
      <c r="G68" s="5" t="str">
        <f>IF($D68="Oui", VLOOKUP(YEAR(B68), 'Indices d''actualisation'!$A$4:$C$27, 2, FALSE), "")</f>
        <v/>
      </c>
      <c r="H68" s="5" t="str">
        <f>IF($D68="Oui", VLOOKUP(YEAR(Dossier!$B$11), 'Indices d''actualisation'!$A$4:$C$27, 2, FALSE), "")</f>
        <v/>
      </c>
      <c r="I68" s="27">
        <f t="shared" si="19"/>
        <v>0</v>
      </c>
      <c r="J68" s="28">
        <f t="shared" si="20"/>
        <v>0</v>
      </c>
      <c r="K68" s="28">
        <f>J68*Dossier!$B$20*Dossier!$B$21</f>
        <v>0</v>
      </c>
      <c r="L68" s="28">
        <f t="shared" si="21"/>
        <v>0</v>
      </c>
      <c r="M68" s="28">
        <f t="shared" si="22"/>
        <v>0</v>
      </c>
    </row>
    <row r="69" spans="1:13" x14ac:dyDescent="0.25">
      <c r="I69" t="s">
        <v>55</v>
      </c>
      <c r="J69" s="28">
        <f>SUM(J58:J68)</f>
        <v>0</v>
      </c>
      <c r="K69" s="28">
        <f t="shared" ref="K69:M69" si="23">SUM(K58:K68)</f>
        <v>0</v>
      </c>
      <c r="L69" s="28">
        <f t="shared" si="23"/>
        <v>0</v>
      </c>
      <c r="M69" s="28">
        <f t="shared" si="23"/>
        <v>0</v>
      </c>
    </row>
    <row r="73" spans="1:13" ht="37.5" thickBot="1" x14ac:dyDescent="0.3">
      <c r="B73" s="20" t="s">
        <v>37</v>
      </c>
      <c r="C73" s="21" t="s">
        <v>38</v>
      </c>
      <c r="D73" s="20" t="s">
        <v>35</v>
      </c>
      <c r="E73" s="20" t="s">
        <v>36</v>
      </c>
    </row>
    <row r="74" spans="1:13" ht="15.75" thickBot="1" x14ac:dyDescent="0.3">
      <c r="A74" s="109" t="s">
        <v>77</v>
      </c>
      <c r="B74" s="19">
        <f>H111</f>
        <v>0</v>
      </c>
      <c r="C74" s="19">
        <f>I111</f>
        <v>0</v>
      </c>
      <c r="D74" s="19">
        <f>L111</f>
        <v>0</v>
      </c>
      <c r="E74" s="19">
        <f>M111</f>
        <v>0</v>
      </c>
    </row>
    <row r="75" spans="1:13" x14ac:dyDescent="0.25">
      <c r="A75" s="18"/>
      <c r="B75" s="46"/>
      <c r="C75" s="46"/>
      <c r="D75" s="46"/>
      <c r="E75" s="46"/>
    </row>
    <row r="76" spans="1:13" x14ac:dyDescent="0.25">
      <c r="A76" s="18" t="s">
        <v>78</v>
      </c>
      <c r="B76" s="18" t="s">
        <v>97</v>
      </c>
      <c r="D76" s="18" t="s">
        <v>86</v>
      </c>
    </row>
    <row r="77" spans="1:13" x14ac:dyDescent="0.25">
      <c r="A77" s="3" t="s">
        <v>98</v>
      </c>
      <c r="B77" s="27" t="e">
        <f>IF(A77="Méthode 1",E85,IF(A77="Méthode 2",G98,C102))</f>
        <v>#DIV/0!</v>
      </c>
      <c r="D77" s="3" t="s">
        <v>87</v>
      </c>
      <c r="E77" t="s">
        <v>99</v>
      </c>
    </row>
    <row r="79" spans="1:13" x14ac:dyDescent="0.25">
      <c r="A79" s="18" t="s">
        <v>79</v>
      </c>
    </row>
    <row r="80" spans="1:13" s="47" customFormat="1" ht="41.25" customHeight="1" x14ac:dyDescent="0.25">
      <c r="A80" s="22" t="s">
        <v>82</v>
      </c>
      <c r="B80" s="22" t="s">
        <v>80</v>
      </c>
      <c r="C80" s="22" t="s">
        <v>84</v>
      </c>
      <c r="D80" s="22" t="s">
        <v>85</v>
      </c>
      <c r="E80" s="22" t="s">
        <v>81</v>
      </c>
    </row>
    <row r="81" spans="1:7" x14ac:dyDescent="0.25">
      <c r="A81" s="3"/>
      <c r="B81" s="25"/>
      <c r="C81" s="5" t="str">
        <f>IF(ISBLANK(A81),"",VLOOKUP(A81,'Indices d''actualisation'!$A$4:$C$27,IF($D$77="IPC",2,3)))</f>
        <v/>
      </c>
      <c r="D81" s="5" t="e">
        <f>VLOOKUP(YEAR(Dossier!$B$11),'Indices d''actualisation'!$A$4:$C$27,IF($D$77="IPC",2,3))</f>
        <v>#N/A</v>
      </c>
      <c r="E81" s="27" t="str">
        <f>IF(ISBLANK(B81),"",B81*D81/C81)</f>
        <v/>
      </c>
    </row>
    <row r="82" spans="1:7" x14ac:dyDescent="0.25">
      <c r="A82" s="3"/>
      <c r="B82" s="25"/>
      <c r="C82" s="5" t="str">
        <f>IF(ISBLANK(A82),"",VLOOKUP(A82,'Indices d''actualisation'!$A$4:$C$27,IF($D$77="IPC",2,3)))</f>
        <v/>
      </c>
      <c r="D82" s="5" t="e">
        <f>VLOOKUP(YEAR(Dossier!$B$11),'Indices d''actualisation'!$A$4:$C$27,IF($D$77="IPC",2,3))</f>
        <v>#N/A</v>
      </c>
      <c r="E82" s="27" t="str">
        <f t="shared" ref="E82:E84" si="24">IF(ISBLANK(B82),"",B82*D82/C82)</f>
        <v/>
      </c>
    </row>
    <row r="83" spans="1:7" x14ac:dyDescent="0.25">
      <c r="A83" s="3"/>
      <c r="B83" s="25"/>
      <c r="C83" s="5" t="str">
        <f>IF(ISBLANK(A83),"",VLOOKUP(A83,'Indices d''actualisation'!$A$4:$C$27,IF($D$77="IPC",2,3)))</f>
        <v/>
      </c>
      <c r="D83" s="5" t="e">
        <f>VLOOKUP(YEAR(Dossier!$B$11),'Indices d''actualisation'!$A$4:$C$27,IF($D$77="IPC",2,3))</f>
        <v>#N/A</v>
      </c>
      <c r="E83" s="27" t="str">
        <f t="shared" si="24"/>
        <v/>
      </c>
    </row>
    <row r="84" spans="1:7" x14ac:dyDescent="0.25">
      <c r="A84" s="3"/>
      <c r="B84" s="25"/>
      <c r="C84" s="5" t="str">
        <f>IF(ISBLANK(A84),"",VLOOKUP(A84,'Indices d''actualisation'!$A$4:$C$27,IF($D$77="IPC",2,3)))</f>
        <v/>
      </c>
      <c r="D84" s="5" t="e">
        <f>VLOOKUP(YEAR(Dossier!$B$11),'Indices d''actualisation'!$A$4:$C$27,IF($D$77="IPC",2,3))</f>
        <v>#N/A</v>
      </c>
      <c r="E84" s="27" t="str">
        <f t="shared" si="24"/>
        <v/>
      </c>
    </row>
    <row r="85" spans="1:7" x14ac:dyDescent="0.25">
      <c r="C85" s="132" t="s">
        <v>83</v>
      </c>
      <c r="D85" s="132"/>
      <c r="E85" s="27" t="e">
        <f>AVERAGE(E81:E84)</f>
        <v>#DIV/0!</v>
      </c>
    </row>
    <row r="87" spans="1:7" x14ac:dyDescent="0.25">
      <c r="A87" s="18" t="s">
        <v>88</v>
      </c>
    </row>
    <row r="88" spans="1:7" s="47" customFormat="1" ht="39.75" customHeight="1" x14ac:dyDescent="0.25">
      <c r="A88" s="22" t="s">
        <v>89</v>
      </c>
      <c r="B88" s="22" t="s">
        <v>90</v>
      </c>
      <c r="C88" s="22" t="s">
        <v>91</v>
      </c>
      <c r="D88" s="22" t="s">
        <v>92</v>
      </c>
      <c r="E88" s="22" t="s">
        <v>84</v>
      </c>
      <c r="F88" s="22" t="s">
        <v>85</v>
      </c>
      <c r="G88" s="22" t="s">
        <v>81</v>
      </c>
    </row>
    <row r="89" spans="1:7" x14ac:dyDescent="0.25">
      <c r="A89" s="133"/>
      <c r="B89" s="50"/>
      <c r="C89" s="51"/>
      <c r="D89" s="134">
        <f>C89+C90+C91</f>
        <v>0</v>
      </c>
      <c r="E89" s="130" t="str">
        <f>IF(ISBLANK(A89),"",VLOOKUP(A89,'Indices d''actualisation'!$A$4:$C$27,IF($D$77="IPC",2,3)))</f>
        <v/>
      </c>
      <c r="F89" s="130" t="e">
        <f>VLOOKUP(YEAR(Dossier!$B$11),'Indices d''actualisation'!$A$4:$C$27,IF($D$77="IPC",2,3))</f>
        <v>#N/A</v>
      </c>
      <c r="G89" s="134" t="e">
        <f>IF(ISBLANK(D89),"",D89*F89/E89)</f>
        <v>#N/A</v>
      </c>
    </row>
    <row r="90" spans="1:7" x14ac:dyDescent="0.25">
      <c r="A90" s="133"/>
      <c r="B90" s="50"/>
      <c r="C90" s="51"/>
      <c r="D90" s="134"/>
      <c r="E90" s="130"/>
      <c r="F90" s="130"/>
      <c r="G90" s="134"/>
    </row>
    <row r="91" spans="1:7" x14ac:dyDescent="0.25">
      <c r="A91" s="133"/>
      <c r="B91" s="50"/>
      <c r="C91" s="51"/>
      <c r="D91" s="134"/>
      <c r="E91" s="130"/>
      <c r="F91" s="130"/>
      <c r="G91" s="134"/>
    </row>
    <row r="92" spans="1:7" x14ac:dyDescent="0.25">
      <c r="A92" s="133"/>
      <c r="B92" s="50"/>
      <c r="C92" s="51"/>
      <c r="D92" s="134">
        <f>C92+C93+C94</f>
        <v>0</v>
      </c>
      <c r="E92" s="135" t="str">
        <f>IF(ISBLANK(A92),"",VLOOKUP(A92,'Indices d''actualisation'!$A$4:$C$27,IF($D$77="IPC",2,3)))</f>
        <v/>
      </c>
      <c r="F92" s="135" t="e">
        <f>VLOOKUP(YEAR(Dossier!$B$11),'Indices d''actualisation'!$A$4:$C$27,IF($D$77="IPC",2,3))</f>
        <v>#N/A</v>
      </c>
      <c r="G92" s="134" t="e">
        <f t="shared" ref="G92" si="25">IF(ISBLANK(D92),"",D92*F92/E92)</f>
        <v>#N/A</v>
      </c>
    </row>
    <row r="93" spans="1:7" x14ac:dyDescent="0.25">
      <c r="A93" s="133"/>
      <c r="B93" s="50"/>
      <c r="C93" s="51"/>
      <c r="D93" s="134"/>
      <c r="E93" s="135"/>
      <c r="F93" s="135"/>
      <c r="G93" s="134"/>
    </row>
    <row r="94" spans="1:7" x14ac:dyDescent="0.25">
      <c r="A94" s="133"/>
      <c r="B94" s="50"/>
      <c r="C94" s="51"/>
      <c r="D94" s="134"/>
      <c r="E94" s="136"/>
      <c r="F94" s="136"/>
      <c r="G94" s="134"/>
    </row>
    <row r="95" spans="1:7" x14ac:dyDescent="0.25">
      <c r="A95" s="133"/>
      <c r="B95" s="50"/>
      <c r="C95" s="51"/>
      <c r="D95" s="134">
        <f>C95+C96+C97</f>
        <v>0</v>
      </c>
      <c r="E95" s="135" t="str">
        <f>IF(ISBLANK(A95),"",VLOOKUP(A95,'Indices d''actualisation'!$A$4:$C$27,IF($D$77="IPC",2,3)))</f>
        <v/>
      </c>
      <c r="F95" s="135" t="e">
        <f>VLOOKUP(YEAR(Dossier!$B$11),'Indices d''actualisation'!$A$4:$C$27,IF($D$77="IPC",2,3))</f>
        <v>#N/A</v>
      </c>
      <c r="G95" s="134" t="e">
        <f t="shared" ref="G95" si="26">IF(ISBLANK(D95),"",D95*F95/E95)</f>
        <v>#N/A</v>
      </c>
    </row>
    <row r="96" spans="1:7" x14ac:dyDescent="0.25">
      <c r="A96" s="133"/>
      <c r="B96" s="50"/>
      <c r="C96" s="51"/>
      <c r="D96" s="134"/>
      <c r="E96" s="135"/>
      <c r="F96" s="135"/>
      <c r="G96" s="134"/>
    </row>
    <row r="97" spans="1:13" x14ac:dyDescent="0.25">
      <c r="A97" s="133"/>
      <c r="B97" s="50"/>
      <c r="C97" s="51"/>
      <c r="D97" s="134"/>
      <c r="E97" s="136"/>
      <c r="F97" s="136"/>
      <c r="G97" s="134"/>
    </row>
    <row r="98" spans="1:13" x14ac:dyDescent="0.25">
      <c r="E98" s="131" t="s">
        <v>93</v>
      </c>
      <c r="F98" s="131"/>
      <c r="G98" s="28" t="e">
        <f>AVERAGEIF(G89:G97, "&lt;&gt;0")</f>
        <v>#N/A</v>
      </c>
    </row>
    <row r="100" spans="1:13" x14ac:dyDescent="0.25">
      <c r="A100" s="18" t="s">
        <v>95</v>
      </c>
    </row>
    <row r="101" spans="1:13" x14ac:dyDescent="0.25">
      <c r="A101" s="37" t="s">
        <v>94</v>
      </c>
      <c r="B101" s="37" t="s">
        <v>96</v>
      </c>
      <c r="C101" s="37" t="s">
        <v>97</v>
      </c>
    </row>
    <row r="102" spans="1:13" x14ac:dyDescent="0.25">
      <c r="A102" s="25"/>
      <c r="B102" s="12"/>
      <c r="C102" s="28">
        <f>A102*B102</f>
        <v>0</v>
      </c>
    </row>
    <row r="104" spans="1:13" x14ac:dyDescent="0.25">
      <c r="A104" s="18" t="s">
        <v>100</v>
      </c>
    </row>
    <row r="105" spans="1:13" s="47" customFormat="1" ht="62.25" customHeight="1" x14ac:dyDescent="0.25">
      <c r="A105" s="22" t="s">
        <v>51</v>
      </c>
      <c r="B105" s="22" t="s">
        <v>52</v>
      </c>
      <c r="C105" s="22" t="s">
        <v>101</v>
      </c>
      <c r="D105" s="22" t="s">
        <v>105</v>
      </c>
      <c r="E105" s="22" t="s">
        <v>66</v>
      </c>
      <c r="F105" s="22" t="s">
        <v>103</v>
      </c>
      <c r="G105" s="22" t="s">
        <v>106</v>
      </c>
      <c r="H105" s="22" t="s">
        <v>104</v>
      </c>
    </row>
    <row r="106" spans="1:13" x14ac:dyDescent="0.25">
      <c r="A106" s="2" t="str">
        <f>IF(AND(ISNUMBER(Dossier!B9),Dossier!B9&lt;&gt;""),Dossier!B9,"")</f>
        <v/>
      </c>
      <c r="B106" s="2"/>
      <c r="C106" s="5" t="str">
        <f>IF(ISBLANK(B106),"",DATEDIF(A106,B106,"d"))</f>
        <v/>
      </c>
      <c r="D106" s="25"/>
      <c r="E106" s="3"/>
      <c r="F106" s="27" t="str">
        <f>IF(E106="Sur toute la période",D106,IF(E106="Par an",C106/365.25*D106,IF(E106="Par mois",C106/30.5*D106,IF(E106="Par jour",D106*C106,""))))</f>
        <v/>
      </c>
      <c r="G106" s="27" t="str">
        <f>IF(ISNUMBER(F106),C106/365.25*$B$77,"")</f>
        <v/>
      </c>
      <c r="H106" s="28" t="str">
        <f>IF(ISNUMBER(F106),G106-F106,"")</f>
        <v/>
      </c>
    </row>
    <row r="107" spans="1:13" x14ac:dyDescent="0.25">
      <c r="A107" s="2" t="str">
        <f>IF(AND(ISNUMBER(B106),B106&lt;&gt;""),B106+1,"")</f>
        <v/>
      </c>
      <c r="B107" s="2"/>
      <c r="C107" s="5" t="str">
        <f t="shared" ref="C107:C110" si="27">IF(ISBLANK(B107),"",DATEDIF(A107,B107,"d"))</f>
        <v/>
      </c>
      <c r="D107" s="25"/>
      <c r="E107" s="3"/>
      <c r="F107" s="27" t="str">
        <f t="shared" ref="F107:F110" si="28">IF(E107="Sur toute la période",D107,IF(E107="Par an",C107/365.25*D107,IF(E107="Par mois",C107/30.5*D107,IF(E107="Par jour",D107*C107,""))))</f>
        <v/>
      </c>
      <c r="G107" s="27" t="str">
        <f t="shared" ref="G107:G110" si="29">IF(ISNUMBER(F107),C107/365.25*$B$77,"")</f>
        <v/>
      </c>
      <c r="H107" s="28" t="str">
        <f t="shared" ref="H107:H110" si="30">IF(ISNUMBER(F107),G107-F107,"")</f>
        <v/>
      </c>
    </row>
    <row r="108" spans="1:13" x14ac:dyDescent="0.25">
      <c r="A108" s="2" t="str">
        <f t="shared" ref="A108:A110" si="31">IF(AND(ISNUMBER(B107),B107&lt;&gt;""),B107+1,"")</f>
        <v/>
      </c>
      <c r="B108" s="2"/>
      <c r="C108" s="5" t="str">
        <f t="shared" si="27"/>
        <v/>
      </c>
      <c r="D108" s="25"/>
      <c r="E108" s="3"/>
      <c r="F108" s="27" t="str">
        <f t="shared" si="28"/>
        <v/>
      </c>
      <c r="G108" s="27" t="str">
        <f t="shared" si="29"/>
        <v/>
      </c>
      <c r="H108" s="28" t="str">
        <f t="shared" si="30"/>
        <v/>
      </c>
    </row>
    <row r="109" spans="1:13" x14ac:dyDescent="0.25">
      <c r="A109" s="2" t="str">
        <f t="shared" si="31"/>
        <v/>
      </c>
      <c r="B109" s="3"/>
      <c r="C109" s="5" t="str">
        <f t="shared" si="27"/>
        <v/>
      </c>
      <c r="D109" s="25"/>
      <c r="E109" s="3"/>
      <c r="F109" s="27" t="str">
        <f t="shared" si="28"/>
        <v/>
      </c>
      <c r="G109" s="27" t="str">
        <f t="shared" si="29"/>
        <v/>
      </c>
      <c r="H109" s="28" t="str">
        <f t="shared" si="30"/>
        <v/>
      </c>
    </row>
    <row r="110" spans="1:13" x14ac:dyDescent="0.25">
      <c r="A110" s="2" t="str">
        <f t="shared" si="31"/>
        <v/>
      </c>
      <c r="B110" s="3"/>
      <c r="C110" s="5" t="str">
        <f t="shared" si="27"/>
        <v/>
      </c>
      <c r="D110" s="25"/>
      <c r="E110" s="3"/>
      <c r="F110" s="27" t="str">
        <f t="shared" si="28"/>
        <v/>
      </c>
      <c r="G110" s="27" t="str">
        <f t="shared" si="29"/>
        <v/>
      </c>
      <c r="H110" s="28" t="str">
        <f t="shared" si="30"/>
        <v/>
      </c>
      <c r="I110" s="37" t="s">
        <v>74</v>
      </c>
      <c r="J110" s="37" t="s">
        <v>43</v>
      </c>
      <c r="K110" s="37" t="s">
        <v>75</v>
      </c>
      <c r="L110" s="37" t="s">
        <v>35</v>
      </c>
      <c r="M110" s="37" t="s">
        <v>36</v>
      </c>
    </row>
    <row r="111" spans="1:13" x14ac:dyDescent="0.25">
      <c r="G111" t="s">
        <v>73</v>
      </c>
      <c r="H111" s="27">
        <f>SUM(H106:H110)</f>
        <v>0</v>
      </c>
      <c r="I111" s="28">
        <f>H111*Dossier!B20*Dossier!B21</f>
        <v>0</v>
      </c>
      <c r="J111" s="25"/>
      <c r="K111" s="45">
        <f>MAX(0,H111-J111)</f>
        <v>0</v>
      </c>
      <c r="L111" s="28">
        <f>MIN(MAX(0,H111-J111),I111)</f>
        <v>0</v>
      </c>
      <c r="M111" s="45">
        <f>I111-L111</f>
        <v>0</v>
      </c>
    </row>
    <row r="113" spans="1:4" x14ac:dyDescent="0.25">
      <c r="A113" s="109" t="s">
        <v>107</v>
      </c>
    </row>
    <row r="115" spans="1:4" s="38" customFormat="1" ht="36" customHeight="1" x14ac:dyDescent="0.25">
      <c r="A115" s="38" t="s">
        <v>40</v>
      </c>
      <c r="B115" s="38" t="s">
        <v>41</v>
      </c>
      <c r="C115" s="52" t="s">
        <v>108</v>
      </c>
    </row>
    <row r="116" spans="1:4" x14ac:dyDescent="0.25">
      <c r="A116" s="3"/>
      <c r="B116" s="25"/>
      <c r="C116" s="27">
        <f>B116*Dossier!$B$20*Dossier!$B$21</f>
        <v>0</v>
      </c>
    </row>
    <row r="117" spans="1:4" x14ac:dyDescent="0.25">
      <c r="A117" s="3"/>
      <c r="B117" s="25"/>
      <c r="C117" s="27">
        <f>B117*Dossier!$B$20*Dossier!$B$21</f>
        <v>0</v>
      </c>
    </row>
    <row r="118" spans="1:4" x14ac:dyDescent="0.25">
      <c r="A118" s="3"/>
      <c r="B118" s="25"/>
      <c r="C118" s="27">
        <f>B118*Dossier!$B$20*Dossier!$B$21</f>
        <v>0</v>
      </c>
    </row>
    <row r="119" spans="1:4" x14ac:dyDescent="0.25">
      <c r="A119" s="3"/>
      <c r="B119" s="25"/>
      <c r="C119" s="27">
        <f>B119*Dossier!$B$20*Dossier!$B$21</f>
        <v>0</v>
      </c>
    </row>
    <row r="122" spans="1:4" x14ac:dyDescent="0.25">
      <c r="A122" s="18" t="s">
        <v>55</v>
      </c>
    </row>
    <row r="123" spans="1:4" ht="49.5" thickBot="1" x14ac:dyDescent="0.3">
      <c r="A123" s="20" t="s">
        <v>109</v>
      </c>
      <c r="B123" s="21" t="s">
        <v>110</v>
      </c>
      <c r="C123" s="20" t="s">
        <v>35</v>
      </c>
      <c r="D123" s="20" t="s">
        <v>36</v>
      </c>
    </row>
    <row r="124" spans="1:4" ht="15.75" thickBot="1" x14ac:dyDescent="0.3">
      <c r="A124" s="19" t="e">
        <f>SUM(B116:B119,B74,B55,B34,B4)</f>
        <v>#NUM!</v>
      </c>
      <c r="B124" s="19" t="e">
        <f>SUM(C116:C119,C74,C55,C34,C4)</f>
        <v>#NUM!</v>
      </c>
      <c r="C124" s="19" t="e">
        <f>SUM(C116:C119,D74,D55,D34,D4)</f>
        <v>#NUM!</v>
      </c>
      <c r="D124" s="19" t="e">
        <f>SUM(E74,E55,E34,E4)</f>
        <v>#NUM!</v>
      </c>
    </row>
  </sheetData>
  <mergeCells count="18">
    <mergeCell ref="G92:G94"/>
    <mergeCell ref="G95:G97"/>
    <mergeCell ref="F89:F91"/>
    <mergeCell ref="E98:F98"/>
    <mergeCell ref="A1:L1"/>
    <mergeCell ref="C85:D85"/>
    <mergeCell ref="A89:A91"/>
    <mergeCell ref="A92:A94"/>
    <mergeCell ref="A95:A97"/>
    <mergeCell ref="D89:D91"/>
    <mergeCell ref="D92:D94"/>
    <mergeCell ref="D95:D97"/>
    <mergeCell ref="E89:E91"/>
    <mergeCell ref="E92:E94"/>
    <mergeCell ref="E95:E97"/>
    <mergeCell ref="F92:F94"/>
    <mergeCell ref="F95:F97"/>
    <mergeCell ref="G89:G91"/>
  </mergeCells>
  <dataValidations count="7">
    <dataValidation type="list" allowBlank="1" showInputMessage="1" showErrorMessage="1" sqref="E22:E31 E37:E50" xr:uid="{1210CE9F-9F34-4C75-9F49-E39363D61473}">
      <formula1>"Par jour,Par semaine,Par mois,Par an"</formula1>
    </dataValidation>
    <dataValidation type="list" allowBlank="1" showInputMessage="1" showErrorMessage="1" sqref="A77" xr:uid="{0B6C5576-AC97-42B1-94AD-FD31F5E3A6A8}">
      <formula1>"Méthode 1,Méthode 2,Méthode 3"</formula1>
    </dataValidation>
    <dataValidation type="list" allowBlank="1" showInputMessage="1" showErrorMessage="1" sqref="D77" xr:uid="{AD3CE75F-5857-4539-9BF0-73832C25F29C}">
      <formula1>"IPC,SMIC"</formula1>
    </dataValidation>
    <dataValidation type="date" operator="lessThan" allowBlank="1" showInputMessage="1" showErrorMessage="1" errorTitle="Date invalide" error="Une période de DFT ne peut s'achever après la consolidation." sqref="B106:B107" xr:uid="{2D5A62AC-174D-4133-A883-D4F63775E4FC}">
      <formula1>XEZ99+1</formula1>
    </dataValidation>
    <dataValidation type="list" allowBlank="1" showInputMessage="1" showErrorMessage="1" sqref="E106:E110" xr:uid="{A3D1218E-1838-487C-B6B9-29BA2F0AF492}">
      <formula1>"Sur toute la période,Par an,Par mois,Par jour"</formula1>
    </dataValidation>
    <dataValidation type="list" allowBlank="1" showInputMessage="1" showErrorMessage="1" sqref="D8:D18 J22:J31 D58:D68" xr:uid="{7BCBB48B-B364-4515-BB9C-948BA68567EC}">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 type="list" allowBlank="1" showInputMessage="1" showErrorMessage="1" sqref="C37:C50" xr:uid="{E344D448-CA33-44F2-91EE-1AE7BCA28ADA}">
      <formula1>"De nuit - passive,Non spécialisée,Spécialisée"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02665-7FB5-4F4B-92E3-9759A3F324FE}">
  <dimension ref="A1:L71"/>
  <sheetViews>
    <sheetView zoomScale="94" workbookViewId="0">
      <selection activeCell="C51" sqref="C51"/>
    </sheetView>
  </sheetViews>
  <sheetFormatPr baseColWidth="10" defaultColWidth="30" defaultRowHeight="15" x14ac:dyDescent="0.25"/>
  <cols>
    <col min="4" max="4" width="44" customWidth="1"/>
  </cols>
  <sheetData>
    <row r="1" spans="1:12" x14ac:dyDescent="0.25">
      <c r="A1" s="128" t="s">
        <v>111</v>
      </c>
      <c r="B1" s="128"/>
      <c r="C1" s="128"/>
      <c r="D1" s="128"/>
      <c r="E1" s="128"/>
      <c r="F1" s="128"/>
      <c r="G1" s="128"/>
      <c r="H1" s="128"/>
      <c r="I1" s="128"/>
      <c r="J1" s="128"/>
      <c r="K1" s="128"/>
      <c r="L1" s="128"/>
    </row>
    <row r="3" spans="1:12" ht="25.5" thickBot="1" x14ac:dyDescent="0.3">
      <c r="A3" s="20"/>
      <c r="B3" s="20" t="s">
        <v>37</v>
      </c>
      <c r="C3" s="21" t="s">
        <v>38</v>
      </c>
    </row>
    <row r="4" spans="1:12" ht="15.75" thickBot="1" x14ac:dyDescent="0.3">
      <c r="A4" s="109" t="s">
        <v>112</v>
      </c>
      <c r="B4" s="19">
        <f>SUM(E19+G19+I19)</f>
        <v>0</v>
      </c>
      <c r="C4" s="19">
        <f>B4*Dossier!$B$20*Dossier!$B$21</f>
        <v>0</v>
      </c>
    </row>
    <row r="6" spans="1:12" x14ac:dyDescent="0.25">
      <c r="A6" s="18" t="s">
        <v>113</v>
      </c>
      <c r="B6" s="25"/>
      <c r="C6" s="54" t="s">
        <v>114</v>
      </c>
      <c r="D6" s="34" t="str">
        <f>HYPERLINK("https://app.themia.pro/searches/new?module=dommage_corporel&amp;direct_victim_indemnity_events-extra_patrimoniaux_temporaires-DEFICIT_FONCTIONNEL_TEMPORAIRE={%22exists%22:true,%22amount%22:{%22min%22:15,%22max%22:80}}","Cliquez ici")</f>
        <v>Cliquez ici</v>
      </c>
    </row>
    <row r="8" spans="1:12" s="20" customFormat="1" ht="28.5" customHeight="1" x14ac:dyDescent="0.25">
      <c r="A8" s="38" t="s">
        <v>115</v>
      </c>
      <c r="B8" s="38" t="s">
        <v>116</v>
      </c>
      <c r="C8" s="38" t="s">
        <v>62</v>
      </c>
      <c r="D8" s="38" t="s">
        <v>118</v>
      </c>
      <c r="E8" s="38" t="s">
        <v>117</v>
      </c>
      <c r="F8" s="38" t="s">
        <v>125</v>
      </c>
      <c r="G8" s="38" t="s">
        <v>126</v>
      </c>
      <c r="H8" s="38" t="s">
        <v>127</v>
      </c>
      <c r="I8" s="38" t="s">
        <v>128</v>
      </c>
    </row>
    <row r="9" spans="1:12" x14ac:dyDescent="0.25">
      <c r="A9" s="2" t="str">
        <f>Dossier!G17</f>
        <v/>
      </c>
      <c r="B9" s="2" t="str">
        <f>IF(ISBLANK(Dossier!H17),"",Dossier!H17)</f>
        <v/>
      </c>
      <c r="C9" s="12" t="str">
        <f>IF(ISBLANK(Dossier!I17),"",Dossier!I17)</f>
        <v/>
      </c>
      <c r="D9" s="5" t="str">
        <f>IF(ISNUMBER(B9),DATEDIF(A9,B9,"d"),"")</f>
        <v/>
      </c>
      <c r="E9" s="28" t="str">
        <f>IF(ISNUMBER(D9),D9*C9*$B$6,"")</f>
        <v/>
      </c>
      <c r="F9" s="25"/>
      <c r="G9" s="28" t="str">
        <f>IF(ISNUMBER(D9),F9*D9,"")</f>
        <v/>
      </c>
      <c r="H9" s="25"/>
      <c r="I9" s="28" t="str">
        <f>IF(ISNUMBER(D9),H9*D9,"")</f>
        <v/>
      </c>
    </row>
    <row r="10" spans="1:12" x14ac:dyDescent="0.25">
      <c r="A10" s="2" t="str">
        <f>Dossier!G18</f>
        <v/>
      </c>
      <c r="B10" s="2" t="str">
        <f>IF(ISBLANK(Dossier!H18),"",Dossier!H18)</f>
        <v/>
      </c>
      <c r="C10" s="12" t="str">
        <f>IF(ISBLANK(Dossier!I18),"",Dossier!I18)</f>
        <v/>
      </c>
      <c r="D10" s="5" t="str">
        <f t="shared" ref="D10:D18" si="0">IF(ISNUMBER(B10),DATEDIF(A10,B10,"d"),"")</f>
        <v/>
      </c>
      <c r="E10" s="28" t="str">
        <f t="shared" ref="E10:E18" si="1">IF(ISNUMBER(D10),D10*C10*$B$6,"")</f>
        <v/>
      </c>
      <c r="F10" s="25"/>
      <c r="G10" s="28" t="str">
        <f t="shared" ref="G10:G18" si="2">IF(ISNUMBER(D10),F10*D10,"")</f>
        <v/>
      </c>
      <c r="H10" s="25"/>
      <c r="I10" s="28" t="str">
        <f t="shared" ref="I10:I18" si="3">IF(ISNUMBER(D10),H10*D10,"")</f>
        <v/>
      </c>
    </row>
    <row r="11" spans="1:12" x14ac:dyDescent="0.25">
      <c r="A11" s="2" t="str">
        <f>Dossier!G19</f>
        <v/>
      </c>
      <c r="B11" s="2" t="str">
        <f>IF(ISBLANK(Dossier!H19),"",Dossier!H19)</f>
        <v/>
      </c>
      <c r="C11" s="12" t="str">
        <f>IF(ISBLANK(Dossier!I19),"",Dossier!I19)</f>
        <v/>
      </c>
      <c r="D11" s="5" t="str">
        <f t="shared" si="0"/>
        <v/>
      </c>
      <c r="E11" s="28" t="str">
        <f t="shared" si="1"/>
        <v/>
      </c>
      <c r="F11" s="25"/>
      <c r="G11" s="28" t="str">
        <f t="shared" si="2"/>
        <v/>
      </c>
      <c r="H11" s="25"/>
      <c r="I11" s="28" t="str">
        <f t="shared" si="3"/>
        <v/>
      </c>
    </row>
    <row r="12" spans="1:12" x14ac:dyDescent="0.25">
      <c r="A12" s="2" t="str">
        <f>Dossier!G20</f>
        <v/>
      </c>
      <c r="B12" s="2" t="str">
        <f>IF(ISBLANK(Dossier!H20),"",Dossier!H20)</f>
        <v/>
      </c>
      <c r="C12" s="12" t="str">
        <f>IF(ISBLANK(Dossier!I20),"",Dossier!I20)</f>
        <v/>
      </c>
      <c r="D12" s="5" t="str">
        <f t="shared" si="0"/>
        <v/>
      </c>
      <c r="E12" s="28" t="str">
        <f t="shared" si="1"/>
        <v/>
      </c>
      <c r="F12" s="25"/>
      <c r="G12" s="28" t="str">
        <f t="shared" si="2"/>
        <v/>
      </c>
      <c r="H12" s="25"/>
      <c r="I12" s="28" t="str">
        <f t="shared" si="3"/>
        <v/>
      </c>
    </row>
    <row r="13" spans="1:12" x14ac:dyDescent="0.25">
      <c r="A13" s="2" t="str">
        <f>Dossier!G21</f>
        <v/>
      </c>
      <c r="B13" s="2" t="str">
        <f>IF(ISBLANK(Dossier!H21),"",Dossier!H21)</f>
        <v/>
      </c>
      <c r="C13" s="12" t="str">
        <f>IF(ISBLANK(Dossier!I21),"",Dossier!I21)</f>
        <v/>
      </c>
      <c r="D13" s="5" t="str">
        <f t="shared" si="0"/>
        <v/>
      </c>
      <c r="E13" s="28" t="str">
        <f t="shared" si="1"/>
        <v/>
      </c>
      <c r="F13" s="25"/>
      <c r="G13" s="28" t="str">
        <f t="shared" si="2"/>
        <v/>
      </c>
      <c r="H13" s="25"/>
      <c r="I13" s="28" t="str">
        <f t="shared" si="3"/>
        <v/>
      </c>
    </row>
    <row r="14" spans="1:12" x14ac:dyDescent="0.25">
      <c r="A14" s="2" t="str">
        <f>Dossier!G22</f>
        <v/>
      </c>
      <c r="B14" s="2" t="str">
        <f>IF(ISBLANK(Dossier!H22),"",Dossier!H22)</f>
        <v/>
      </c>
      <c r="C14" s="12" t="str">
        <f>IF(ISBLANK(Dossier!I22),"",Dossier!I22)</f>
        <v/>
      </c>
      <c r="D14" s="5" t="str">
        <f t="shared" si="0"/>
        <v/>
      </c>
      <c r="E14" s="28" t="str">
        <f t="shared" si="1"/>
        <v/>
      </c>
      <c r="F14" s="25"/>
      <c r="G14" s="28" t="str">
        <f t="shared" si="2"/>
        <v/>
      </c>
      <c r="H14" s="25"/>
      <c r="I14" s="28" t="str">
        <f t="shared" si="3"/>
        <v/>
      </c>
    </row>
    <row r="15" spans="1:12" x14ac:dyDescent="0.25">
      <c r="A15" s="2" t="str">
        <f>Dossier!G23</f>
        <v/>
      </c>
      <c r="B15" s="2" t="str">
        <f>IF(ISBLANK(Dossier!H23),"",Dossier!H23)</f>
        <v/>
      </c>
      <c r="C15" s="12" t="str">
        <f>IF(ISBLANK(Dossier!I23),"",Dossier!I23)</f>
        <v/>
      </c>
      <c r="D15" s="5" t="str">
        <f t="shared" si="0"/>
        <v/>
      </c>
      <c r="E15" s="28" t="str">
        <f t="shared" si="1"/>
        <v/>
      </c>
      <c r="F15" s="25"/>
      <c r="G15" s="28" t="str">
        <f t="shared" si="2"/>
        <v/>
      </c>
      <c r="H15" s="25"/>
      <c r="I15" s="28" t="str">
        <f t="shared" si="3"/>
        <v/>
      </c>
    </row>
    <row r="16" spans="1:12" x14ac:dyDescent="0.25">
      <c r="A16" s="2" t="str">
        <f>Dossier!G24</f>
        <v/>
      </c>
      <c r="B16" s="2" t="str">
        <f>IF(ISBLANK(Dossier!H24),"",Dossier!H24)</f>
        <v/>
      </c>
      <c r="C16" s="12" t="str">
        <f>IF(ISBLANK(Dossier!I24),"",Dossier!I24)</f>
        <v/>
      </c>
      <c r="D16" s="5" t="str">
        <f t="shared" si="0"/>
        <v/>
      </c>
      <c r="E16" s="28" t="str">
        <f t="shared" si="1"/>
        <v/>
      </c>
      <c r="F16" s="25"/>
      <c r="G16" s="28" t="str">
        <f t="shared" si="2"/>
        <v/>
      </c>
      <c r="H16" s="25"/>
      <c r="I16" s="28" t="str">
        <f t="shared" si="3"/>
        <v/>
      </c>
    </row>
    <row r="17" spans="1:9" x14ac:dyDescent="0.25">
      <c r="A17" s="2" t="str">
        <f>Dossier!G25</f>
        <v/>
      </c>
      <c r="B17" s="2" t="str">
        <f>IF(ISBLANK(Dossier!H25),"",Dossier!H25)</f>
        <v/>
      </c>
      <c r="C17" s="12" t="str">
        <f>IF(ISBLANK(Dossier!I25),"",Dossier!I25)</f>
        <v/>
      </c>
      <c r="D17" s="5" t="str">
        <f t="shared" si="0"/>
        <v/>
      </c>
      <c r="E17" s="28" t="str">
        <f t="shared" si="1"/>
        <v/>
      </c>
      <c r="F17" s="25"/>
      <c r="G17" s="28" t="str">
        <f t="shared" si="2"/>
        <v/>
      </c>
      <c r="H17" s="25"/>
      <c r="I17" s="28" t="str">
        <f t="shared" si="3"/>
        <v/>
      </c>
    </row>
    <row r="18" spans="1:9" x14ac:dyDescent="0.25">
      <c r="A18" s="2" t="str">
        <f>Dossier!G26</f>
        <v/>
      </c>
      <c r="B18" s="2" t="str">
        <f>IF(ISBLANK(Dossier!H26),"",Dossier!H26)</f>
        <v/>
      </c>
      <c r="C18" s="12" t="str">
        <f>IF(ISBLANK(Dossier!I26),"",Dossier!I26)</f>
        <v/>
      </c>
      <c r="D18" s="5" t="str">
        <f t="shared" si="0"/>
        <v/>
      </c>
      <c r="E18" s="28" t="str">
        <f t="shared" si="1"/>
        <v/>
      </c>
      <c r="F18" s="25"/>
      <c r="G18" s="28" t="str">
        <f t="shared" si="2"/>
        <v/>
      </c>
      <c r="H18" s="25"/>
      <c r="I18" s="28" t="str">
        <f t="shared" si="3"/>
        <v/>
      </c>
    </row>
    <row r="19" spans="1:9" x14ac:dyDescent="0.25">
      <c r="D19" s="1" t="s">
        <v>73</v>
      </c>
      <c r="E19" s="28">
        <f>SUM(E9:E18)</f>
        <v>0</v>
      </c>
      <c r="F19" s="56"/>
      <c r="G19" s="28">
        <f t="shared" ref="G19:I19" si="4">SUM(G9:G18)</f>
        <v>0</v>
      </c>
      <c r="H19" s="56"/>
      <c r="I19" s="28">
        <f t="shared" si="4"/>
        <v>0</v>
      </c>
    </row>
    <row r="22" spans="1:9" ht="25.5" thickBot="1" x14ac:dyDescent="0.3">
      <c r="A22" s="20"/>
      <c r="B22" s="20" t="s">
        <v>37</v>
      </c>
      <c r="C22" s="21" t="s">
        <v>38</v>
      </c>
    </row>
    <row r="23" spans="1:9" ht="15.75" thickBot="1" x14ac:dyDescent="0.3">
      <c r="A23" s="109" t="s">
        <v>119</v>
      </c>
      <c r="B23" s="19" t="e">
        <f>B28</f>
        <v>#VALUE!</v>
      </c>
      <c r="C23" s="19" t="e">
        <f>B23*Dossier!$B$20*Dossier!$B$21</f>
        <v>#VALUE!</v>
      </c>
    </row>
    <row r="25" spans="1:9" s="20" customFormat="1" ht="29.25" customHeight="1" x14ac:dyDescent="0.25">
      <c r="A25" s="58" t="s">
        <v>120</v>
      </c>
      <c r="B25" s="113">
        <f>Dossier!B15</f>
        <v>0</v>
      </c>
      <c r="C25" s="55" t="s">
        <v>121</v>
      </c>
      <c r="D25" s="57" t="str">
        <f>HYPERLINK("https://app.themia.pro/searches/new?souffrances_endurees_cotation={%22min%22:"&amp;B25&amp;",%22max%22:"&amp;B25&amp;"}","Cliquez ici")</f>
        <v>Cliquez ici</v>
      </c>
      <c r="F25" s="20">
        <v>5</v>
      </c>
      <c r="G25" s="186" t="str">
        <f>HYPERLINK("https://app.themia.pro/searches/new?souffrances_endurees_cotation={%22min%22:"&amp;F25&amp;",%22max%22:"&amp;F25&amp;"}","TEST")</f>
        <v>TEST</v>
      </c>
    </row>
    <row r="27" spans="1:9" x14ac:dyDescent="0.25">
      <c r="A27" s="18" t="s">
        <v>78</v>
      </c>
      <c r="B27" t="s">
        <v>123</v>
      </c>
    </row>
    <row r="28" spans="1:9" x14ac:dyDescent="0.25">
      <c r="A28" s="3" t="s">
        <v>124</v>
      </c>
      <c r="B28" s="27" t="e">
        <f>IF(A28="Evaluation forfaitaire",B30,E38)</f>
        <v>#VALUE!</v>
      </c>
    </row>
    <row r="30" spans="1:9" x14ac:dyDescent="0.25">
      <c r="A30" s="18" t="s">
        <v>122</v>
      </c>
      <c r="B30" s="25"/>
    </row>
    <row r="32" spans="1:9" x14ac:dyDescent="0.25">
      <c r="A32" s="18" t="s">
        <v>124</v>
      </c>
    </row>
    <row r="33" spans="1:5" s="37" customFormat="1" x14ac:dyDescent="0.25">
      <c r="A33" s="37" t="s">
        <v>115</v>
      </c>
      <c r="B33" s="37" t="s">
        <v>116</v>
      </c>
      <c r="C33" s="37" t="s">
        <v>118</v>
      </c>
      <c r="D33" s="37" t="s">
        <v>129</v>
      </c>
      <c r="E33" s="37" t="s">
        <v>130</v>
      </c>
    </row>
    <row r="34" spans="1:5" x14ac:dyDescent="0.25">
      <c r="A34" s="2" t="str">
        <f>Dossier!G17</f>
        <v/>
      </c>
      <c r="B34" s="2">
        <f>Dossier!B10</f>
        <v>0</v>
      </c>
      <c r="C34" s="5" t="e">
        <f t="shared" ref="C34:C37" si="5">DATEDIF(A34,B34,"d")</f>
        <v>#VALUE!</v>
      </c>
      <c r="D34" s="25"/>
      <c r="E34" s="27" t="e">
        <f>D34*C34</f>
        <v>#VALUE!</v>
      </c>
    </row>
    <row r="35" spans="1:5" x14ac:dyDescent="0.25">
      <c r="A35" s="3"/>
      <c r="B35" s="3"/>
      <c r="C35" s="5">
        <f t="shared" si="5"/>
        <v>0</v>
      </c>
      <c r="D35" s="25"/>
      <c r="E35" s="27"/>
    </row>
    <row r="36" spans="1:5" x14ac:dyDescent="0.25">
      <c r="A36" s="3"/>
      <c r="B36" s="3"/>
      <c r="C36" s="5">
        <f t="shared" si="5"/>
        <v>0</v>
      </c>
      <c r="D36" s="25"/>
      <c r="E36" s="27"/>
    </row>
    <row r="37" spans="1:5" x14ac:dyDescent="0.25">
      <c r="A37" s="3"/>
      <c r="B37" s="3"/>
      <c r="C37" s="5">
        <f t="shared" si="5"/>
        <v>0</v>
      </c>
      <c r="D37" s="25"/>
      <c r="E37" s="27"/>
    </row>
    <row r="38" spans="1:5" x14ac:dyDescent="0.25">
      <c r="D38" t="s">
        <v>73</v>
      </c>
      <c r="E38" s="27" t="e">
        <f>SUM(E34:E37)</f>
        <v>#VALUE!</v>
      </c>
    </row>
    <row r="40" spans="1:5" x14ac:dyDescent="0.25">
      <c r="A40" s="18"/>
    </row>
    <row r="41" spans="1:5" ht="25.5" thickBot="1" x14ac:dyDescent="0.3">
      <c r="A41" s="20"/>
      <c r="B41" s="20" t="s">
        <v>37</v>
      </c>
      <c r="C41" s="21" t="s">
        <v>38</v>
      </c>
    </row>
    <row r="42" spans="1:5" ht="15.75" thickBot="1" x14ac:dyDescent="0.3">
      <c r="A42" s="109" t="s">
        <v>131</v>
      </c>
      <c r="B42" s="19">
        <f>B48</f>
        <v>0</v>
      </c>
      <c r="C42" s="19">
        <f>B42*Dossier!$B$20*Dossier!$B$21</f>
        <v>0</v>
      </c>
    </row>
    <row r="44" spans="1:5" ht="30" x14ac:dyDescent="0.25">
      <c r="A44" s="18" t="s">
        <v>132</v>
      </c>
      <c r="B44" s="5">
        <f>Dossier!B16</f>
        <v>0</v>
      </c>
      <c r="C44" s="55" t="s">
        <v>121</v>
      </c>
      <c r="D44" s="57" t="str">
        <f>HYPERLINK("https://app.themia.pro/searches/new?prejudice_esthetique_temporaire_cotation={%22min%22:"&amp;B44&amp;",%22max%22:"&amp;B44&amp;"}","Cliquez ici")</f>
        <v>Cliquez ici</v>
      </c>
    </row>
    <row r="47" spans="1:5" x14ac:dyDescent="0.25">
      <c r="A47" s="18" t="s">
        <v>78</v>
      </c>
      <c r="B47" t="s">
        <v>133</v>
      </c>
    </row>
    <row r="48" spans="1:5" x14ac:dyDescent="0.25">
      <c r="A48" s="3" t="s">
        <v>124</v>
      </c>
      <c r="B48" s="27">
        <f>IF(A48="Evaluation forfaitaire",B50,E58)</f>
        <v>0</v>
      </c>
    </row>
    <row r="50" spans="1:5" x14ac:dyDescent="0.25">
      <c r="A50" s="18" t="s">
        <v>122</v>
      </c>
      <c r="B50" s="25"/>
    </row>
    <row r="51" spans="1:5" x14ac:dyDescent="0.25">
      <c r="C51" s="187" t="s">
        <v>460</v>
      </c>
    </row>
    <row r="52" spans="1:5" x14ac:dyDescent="0.25">
      <c r="A52" s="18" t="s">
        <v>124</v>
      </c>
    </row>
    <row r="53" spans="1:5" x14ac:dyDescent="0.25">
      <c r="A53" s="37" t="s">
        <v>115</v>
      </c>
      <c r="B53" s="37" t="s">
        <v>116</v>
      </c>
      <c r="C53" s="37" t="s">
        <v>118</v>
      </c>
      <c r="D53" s="37" t="s">
        <v>129</v>
      </c>
      <c r="E53" s="37" t="s">
        <v>130</v>
      </c>
    </row>
    <row r="54" spans="1:5" x14ac:dyDescent="0.25">
      <c r="A54" s="2">
        <f>Dossier!B9</f>
        <v>0</v>
      </c>
      <c r="B54" s="2">
        <f>Dossier!B10</f>
        <v>0</v>
      </c>
      <c r="C54" s="5">
        <f>DATEDIF(A54,B54,"d")</f>
        <v>0</v>
      </c>
      <c r="D54" s="25"/>
      <c r="E54" s="27">
        <f>D54*C54</f>
        <v>0</v>
      </c>
    </row>
    <row r="55" spans="1:5" x14ac:dyDescent="0.25">
      <c r="A55" s="3"/>
      <c r="B55" s="3"/>
      <c r="C55" s="5">
        <f t="shared" ref="C55:C57" si="6">DATEDIF(A55,B55,"d")</f>
        <v>0</v>
      </c>
      <c r="D55" s="25"/>
      <c r="E55" s="27"/>
    </row>
    <row r="56" spans="1:5" x14ac:dyDescent="0.25">
      <c r="A56" s="3"/>
      <c r="B56" s="3"/>
      <c r="C56" s="5">
        <f t="shared" si="6"/>
        <v>0</v>
      </c>
      <c r="D56" s="25"/>
      <c r="E56" s="27"/>
    </row>
    <row r="57" spans="1:5" x14ac:dyDescent="0.25">
      <c r="A57" s="3"/>
      <c r="B57" s="3"/>
      <c r="C57" s="5">
        <f t="shared" si="6"/>
        <v>0</v>
      </c>
      <c r="D57" s="25"/>
      <c r="E57" s="27"/>
    </row>
    <row r="58" spans="1:5" x14ac:dyDescent="0.25">
      <c r="D58" t="s">
        <v>73</v>
      </c>
      <c r="E58" s="27">
        <f>SUM(E54:E57)</f>
        <v>0</v>
      </c>
    </row>
    <row r="60" spans="1:5" x14ac:dyDescent="0.25">
      <c r="A60" s="109" t="s">
        <v>134</v>
      </c>
    </row>
    <row r="62" spans="1:5" ht="23.25" x14ac:dyDescent="0.25">
      <c r="A62" s="38" t="s">
        <v>40</v>
      </c>
      <c r="B62" s="38" t="s">
        <v>41</v>
      </c>
      <c r="C62" s="52" t="s">
        <v>108</v>
      </c>
      <c r="D62" s="20"/>
    </row>
    <row r="63" spans="1:5" x14ac:dyDescent="0.25">
      <c r="A63" s="3"/>
      <c r="B63" s="25"/>
      <c r="C63" s="27">
        <f>B63*Dossier!$B$20*Dossier!$B$21</f>
        <v>0</v>
      </c>
    </row>
    <row r="64" spans="1:5" x14ac:dyDescent="0.25">
      <c r="A64" s="3"/>
      <c r="B64" s="25"/>
      <c r="C64" s="27">
        <f>B64*Dossier!$B$20*Dossier!$B$21</f>
        <v>0</v>
      </c>
    </row>
    <row r="65" spans="1:4" x14ac:dyDescent="0.25">
      <c r="A65" s="3"/>
      <c r="B65" s="25"/>
      <c r="C65" s="27">
        <f>B65*Dossier!$B$20*Dossier!$B$21</f>
        <v>0</v>
      </c>
    </row>
    <row r="66" spans="1:4" x14ac:dyDescent="0.25">
      <c r="A66" s="3"/>
      <c r="B66" s="25"/>
      <c r="C66" s="27">
        <f>B66*Dossier!$B$20*Dossier!$B$21</f>
        <v>0</v>
      </c>
    </row>
    <row r="69" spans="1:4" x14ac:dyDescent="0.25">
      <c r="A69" s="18" t="s">
        <v>55</v>
      </c>
    </row>
    <row r="70" spans="1:4" ht="30.75" thickBot="1" x14ac:dyDescent="0.3">
      <c r="A70" s="20" t="s">
        <v>135</v>
      </c>
      <c r="B70" s="21" t="s">
        <v>110</v>
      </c>
      <c r="C70" s="20"/>
      <c r="D70" s="20"/>
    </row>
    <row r="71" spans="1:4" ht="15.75" thickBot="1" x14ac:dyDescent="0.3">
      <c r="A71" s="19" t="e">
        <f>SUM(B63:B66,B42,B23,B4)</f>
        <v>#VALUE!</v>
      </c>
      <c r="B71" s="60" t="e">
        <f>SUM(C63:C66,C42,C23,C4)</f>
        <v>#VALUE!</v>
      </c>
      <c r="C71" s="46"/>
      <c r="D71" s="46"/>
    </row>
  </sheetData>
  <mergeCells count="1">
    <mergeCell ref="A1:L1"/>
  </mergeCells>
  <dataValidations disablePrompts="1" count="1">
    <dataValidation type="list" allowBlank="1" showInputMessage="1" showErrorMessage="1" sqref="A28 A48" xr:uid="{871FAB1C-4BE4-493E-A40A-AFF021CFB7EF}">
      <formula1>"Evaluation forfaitaire,Evaluation au jour"</formula1>
    </dataValidation>
  </dataValidations>
  <hyperlinks>
    <hyperlink ref="C51" r:id="rId1" location="ref_titre_0081" xr:uid="{436D71C1-DB85-469D-9A72-C1E6954A3AE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CB894-0369-4282-9E5C-70FCFCF18855}">
  <dimension ref="A1:AG154"/>
  <sheetViews>
    <sheetView zoomScale="94" workbookViewId="0">
      <selection activeCell="B10" sqref="B10:D11"/>
    </sheetView>
  </sheetViews>
  <sheetFormatPr baseColWidth="10" defaultColWidth="23.140625" defaultRowHeight="15" x14ac:dyDescent="0.25"/>
  <cols>
    <col min="1" max="1" width="27.7109375" customWidth="1"/>
  </cols>
  <sheetData>
    <row r="1" spans="1:33" x14ac:dyDescent="0.25">
      <c r="A1" s="128" t="s">
        <v>136</v>
      </c>
      <c r="B1" s="128"/>
      <c r="C1" s="128"/>
      <c r="D1" s="128"/>
      <c r="E1" s="128"/>
      <c r="F1" s="128"/>
      <c r="G1" s="128"/>
      <c r="H1" s="128"/>
      <c r="I1" s="128"/>
      <c r="J1" s="128"/>
      <c r="K1" s="128"/>
      <c r="L1" s="128"/>
    </row>
    <row r="2" spans="1:33" x14ac:dyDescent="0.25">
      <c r="A2" s="30"/>
      <c r="B2" s="30"/>
      <c r="C2" s="30"/>
      <c r="D2" s="30"/>
      <c r="E2" s="30"/>
      <c r="F2" s="30"/>
      <c r="G2" s="30"/>
      <c r="H2" s="30"/>
      <c r="I2" s="30"/>
      <c r="J2" s="30"/>
      <c r="K2" s="30"/>
      <c r="L2" s="30"/>
    </row>
    <row r="3" spans="1:33" x14ac:dyDescent="0.25">
      <c r="A3" s="137" t="s">
        <v>139</v>
      </c>
      <c r="B3" s="137"/>
      <c r="C3" s="63" t="s">
        <v>173</v>
      </c>
      <c r="D3" s="62" t="s">
        <v>174</v>
      </c>
      <c r="E3" s="30"/>
      <c r="F3" s="30"/>
      <c r="G3" s="30"/>
      <c r="H3" s="30"/>
      <c r="I3" s="30"/>
      <c r="J3" s="30"/>
      <c r="K3" s="30"/>
      <c r="L3" s="30"/>
    </row>
    <row r="4" spans="1:33" x14ac:dyDescent="0.25">
      <c r="A4" s="137" t="s">
        <v>140</v>
      </c>
      <c r="B4" s="137"/>
      <c r="C4" s="3" t="s">
        <v>414</v>
      </c>
      <c r="D4" t="s">
        <v>141</v>
      </c>
    </row>
    <row r="5" spans="1:33" x14ac:dyDescent="0.25">
      <c r="A5" s="61"/>
      <c r="B5" s="61"/>
      <c r="D5" t="s">
        <v>161</v>
      </c>
    </row>
    <row r="6" spans="1:33" ht="37.5" thickBot="1" x14ac:dyDescent="0.3">
      <c r="A6" s="20"/>
      <c r="B6" s="20" t="s">
        <v>37</v>
      </c>
      <c r="C6" s="21" t="s">
        <v>38</v>
      </c>
      <c r="D6" s="20" t="s">
        <v>35</v>
      </c>
      <c r="E6" s="20" t="s">
        <v>36</v>
      </c>
    </row>
    <row r="7" spans="1:33" ht="15.75" thickBot="1" x14ac:dyDescent="0.3">
      <c r="A7" s="109" t="s">
        <v>137</v>
      </c>
      <c r="B7" s="19">
        <f ca="1">L20+G32</f>
        <v>0</v>
      </c>
      <c r="C7" s="19">
        <f ca="1">K22</f>
        <v>0</v>
      </c>
      <c r="D7" s="19">
        <f ca="1">L22</f>
        <v>0</v>
      </c>
      <c r="E7" s="19">
        <f ca="1">M22</f>
        <v>0</v>
      </c>
      <c r="G7" t="s">
        <v>164</v>
      </c>
      <c r="AG7" s="64" t="s">
        <v>102</v>
      </c>
    </row>
    <row r="8" spans="1:33" x14ac:dyDescent="0.25">
      <c r="AG8" s="65" t="s">
        <v>143</v>
      </c>
    </row>
    <row r="9" spans="1:33" ht="75" x14ac:dyDescent="0.25">
      <c r="A9" s="22" t="s">
        <v>40</v>
      </c>
      <c r="B9" s="22" t="s">
        <v>138</v>
      </c>
      <c r="C9" s="22" t="s">
        <v>41</v>
      </c>
      <c r="D9" s="22" t="s">
        <v>156</v>
      </c>
      <c r="E9" s="22" t="s">
        <v>157</v>
      </c>
      <c r="F9" s="22" t="s">
        <v>158</v>
      </c>
      <c r="G9" s="22" t="s">
        <v>159</v>
      </c>
      <c r="H9" s="22" t="s">
        <v>53</v>
      </c>
      <c r="I9" s="22" t="s">
        <v>142</v>
      </c>
      <c r="J9" s="22" t="s">
        <v>155</v>
      </c>
      <c r="K9" s="22" t="s">
        <v>160</v>
      </c>
      <c r="L9" s="22" t="s">
        <v>175</v>
      </c>
      <c r="M9" s="22" t="s">
        <v>162</v>
      </c>
      <c r="N9" s="22" t="s">
        <v>165</v>
      </c>
      <c r="O9" s="22" t="s">
        <v>163</v>
      </c>
      <c r="P9" s="47"/>
      <c r="Q9" s="47"/>
      <c r="R9" s="73"/>
      <c r="S9" s="74"/>
      <c r="T9" s="74"/>
      <c r="U9" s="47"/>
      <c r="V9" s="47"/>
      <c r="AG9" s="65" t="s">
        <v>56</v>
      </c>
    </row>
    <row r="10" spans="1:33" x14ac:dyDescent="0.25">
      <c r="A10" s="3"/>
      <c r="B10" s="2"/>
      <c r="C10" s="25"/>
      <c r="D10" s="3"/>
      <c r="E10" s="5" t="str">
        <f>IF($D10="Oui, Indice annuel",VLOOKUP(YEAR($B10),'Indices d''actualisation'!$A$4:$C$27,2,FALSE),IF($D10="Oui, Indice mensuel",VLOOKUP(DATE(YEAR($B10),MONTH($B10),1),'Indices d''actualisation'!$G$4:$H$291,2,FALSE),""))</f>
        <v/>
      </c>
      <c r="F10" s="5" t="str">
        <f>IF($D10="Oui, Indice annuel", VLOOKUP(YEAR(Dossier!$B$11), 'Indices d''actualisation'!$A$4:$C$27, 2, FALSE),IF($D10="Oui, Indice mensuel",VLOOKUP(DATE(YEAR(Dossier!$B$11),MONTH(Dossier!$B$11),1),'Indices d''actualisation'!$G$4:$H$291,2,FALSE),""))</f>
        <v/>
      </c>
      <c r="G10" s="27">
        <f>IF(OR(D10="Oui, Indice annuel",D10="Oui, Indice mensuel"),C10*F10/E10,C10)</f>
        <v>0</v>
      </c>
      <c r="H10" s="31"/>
      <c r="I10" s="3"/>
      <c r="J10" s="66" t="str">
        <f>IF(ISNUMBER(B10),B10,"")</f>
        <v/>
      </c>
      <c r="K10" s="32" t="str">
        <f>IF(ISBLANK(C10),"",IF(I10="Sans renouvellement",1,
   IF(I10="Par jour",INT((Dossier!B$11-J10+1)*H10),
      IF(I10="Par mois",INT((YEAR(Dossier!B$11)*12+MONTH(Dossier!B$11)-(YEAR(J10)*12+MONTH(J10))+1)*H10),
         IF(I10="Par an",INT((YEAR(Dossier!B$11)-YEAR(J10)+1)*H10),
            IF(I10="Tous les 2 ans",MAX(1,INT((YEAR(Dossier!B$11)-YEAR(J10))/2*H10)),
               IF(I10="Tous les 3 ans",MAX(1,INT((YEAR(Dossier!B$11)-YEAR(J10))/3*H10)),
                  IF(I10="Tous les 4 ans",MAX(1,INT((YEAR(Dossier!B$11)-YEAR(J10))/4*H10)),
                     IF(I10="Tous les 5 ans",MAX(1,INT((YEAR(Dossier!B$11)-YEAR(J10))/5*H10)),
                        IF(I10="Tous les 6 ans",MAX(1,INT((YEAR(Dossier!B$11)-YEAR(J10))/6*H10)),
                           IF(I10="Tous les 7 ans",MAX(1,INT((YEAR(Dossier!B$11)-YEAR(J10))/7*H10)),
                              IF(I10="Tous les 8 ans",MAX(1,INT((YEAR(Dossier!B$11)-YEAR(J10))/8*H10)),
                                 IF(I10="Tous les 9 ans",MAX(1,INT((YEAR(Dossier!B$11)-YEAR(J10))/9*H10)),
                                    IF(I10="Tous les 10 ans",MAX(1,INT((YEAR(Dossier!B$11)-YEAR(J10))/10*H10)),
                                       IF(I10="Tous les 15 ans",MAX(1,INT((YEAR(Dossier!B$11)-YEAR(J10))/15*H10)),
                                          IF(I10="Tous les 20 ans",MAX(1,INT((YEAR(Dossier!B$11)-YEAR(J10))/20*H10)),
                                             1
                                          )
                                       )
                                    )
                                 )
                              )
                           )
                        )
                     )
                  )
               )
            )
         )
      )
   )
))</f>
        <v/>
      </c>
      <c r="L10" s="27" t="str">
        <f>IF(ISNUMBER(K10),G10*K10,"")</f>
        <v/>
      </c>
      <c r="M10" s="67" t="str">
        <f>IF(ISNUMBER(K10),IF(I10="Sans renouvellement","",
   IF(I10="Par jour",J10+CEILING((Dossier!B$11-J10+1)/H10,1)*H10,
      IF(I10="Par mois",DATE(YEAR(J10),MONTH(J10)+CEILING((YEAR(Dossier!B$11)*12+MONTH(Dossier!B$11)-(YEAR(J10)*12+MONTH(J10))+1)/H10,1)*H10,DAY(J10)),
         IF(I10="Par an",DATE(YEAR(J10)+CEILING((YEAR(Dossier!B$11)-YEAR(J10)+1)/H10,1)*H10,MONTH(J10),DAY(J10)),
            IF(I10="Tous les 2 ans",DATE(YEAR(J10)+2*CEILING((YEAR(Dossier!B$11)-YEAR(J10)+1)/2,1),MONTH(J10),DAY(J10)),
               IF(I10="Tous les 3 ans",DATE(YEAR(J10)+3*CEILING((YEAR(Dossier!B$11)-YEAR(J10)+1)/3,1),MONTH(J10),DAY(J10)),
                  IF(I10="Tous les 4 ans",DATE(YEAR(J10)+4*CEILING((YEAR(Dossier!B$11)-YEAR(J10)+1)/4,1),MONTH(J10),DAY(J10)),
                     IF(I10="Tous les 5 ans",DATE(YEAR(J10)+5*CEILING((YEAR(Dossier!B$11)-YEAR(J10)+1)/5,1),MONTH(J10),DAY(J10)),
                        IF(I10="Tous les 6 ans",DATE(YEAR(J10)+6*CEILING((YEAR(Dossier!B$11)-YEAR(J10)+1)/6,1),MONTH(J10),DAY(J10)),
                           IF(I10="Tous les 7 ans",DATE(YEAR(J10)+7*CEILING((YEAR(Dossier!B$11)-YEAR(J10)+1)/7,1),MONTH(J10),DAY(J10)),
                              IF(I10="Tous les 8 ans",DATE(YEAR(J10)+8*CEILING((YEAR(Dossier!B$11)-YEAR(J10)+1)/8,1),MONTH(J10),DAY(J10)),
                                 IF(I10="Tous les 9 ans",DATE(YEAR(J10)+9*CEILING((YEAR(Dossier!B$11)-YEAR(J10)+1)/9,1),MONTH(J10),DAY(J10)),
                                    IF(I10="Tous les 10 ans",DATE(YEAR(J10)+10*CEILING((YEAR(Dossier!B$11)-YEAR(J10)+1)/10,1),MONTH(J10),DAY(J10)),
                                       IF(I10="Tous les 15 ans",DATE(YEAR(J10)+15*CEILING((YEAR(Dossier!B$11)-YEAR(J10)+1)/15,1),MONTH(J10),DAY(J10)),
                                          IF(I10="Tous les 20 ans",DATE(YEAR(J10)+20*CEILING((YEAR(Dossier!B$11)-YEAR(J10)+1)/20,1),MONTH(J10),DAY(J10)),
                                             J10
                                          )
                                       )
                                    )
                                 )
                              )
                           )
                        )
                     )
                  )
               )
            )
         )
      )
   )
),"")</f>
        <v/>
      </c>
      <c r="N10" s="68" t="str">
        <f>IF(ISNUMBER(M10),DATEDIF(Dossier!$B$8,'Postes patrimoniaux permanents'!M10,"Y"),"")</f>
        <v/>
      </c>
      <c r="O10" s="27" t="str">
        <f>IF(I10="Sans renouvellement","",IF(I10="Par jour",G10*H10*365.25,
IF(I10="Par mois",G10*H10*12,
IF(I10="Par an",G10*H10,
IF(I10="Tous les 2 ans",G10*H10/2,
IF(I10="Tous les 3 ans",G10*H10/3,
IF(I10="Tous les 4 ans",G10*H10/4,
IF(I10="Tous les 5 ans",G10*H10/5,
IF(I10="Tous les 6 ans",G10*H10/6,
IF(I10="Tous les 7 ans",G10*H10/7,
IF(I10="Tous les 8 ans",G10*H10/8,
IF(I10="Tous les 9 ans",G10*H10/9,
IF(I10="Tous les 10 ans",G10*H10/10,
IF(I10="Tous les 15 ans",G10*H10/15,
IF(I10="Tous les 20 ans",G10*H10/20,"")))))))))))))))</f>
        <v/>
      </c>
      <c r="R10" s="75"/>
      <c r="S10" s="26"/>
      <c r="T10" s="26"/>
      <c r="U10" s="26"/>
      <c r="V10" s="26"/>
      <c r="AG10" s="65" t="s">
        <v>70</v>
      </c>
    </row>
    <row r="11" spans="1:33" x14ac:dyDescent="0.25">
      <c r="A11" s="3"/>
      <c r="B11" s="2"/>
      <c r="C11" s="25"/>
      <c r="D11" s="3"/>
      <c r="E11" s="5" t="str">
        <f>IF($D11="Oui, Indice annuel",VLOOKUP(YEAR($B11),'Indices d''actualisation'!$A$4:$C$27,2,FALSE),IF($D11="Oui, Indice mensuel",VLOOKUP(DATE(YEAR($B11),MONTH($B11),1),'Indices d''actualisation'!$G$4:$H$291,2,FALSE),""))</f>
        <v/>
      </c>
      <c r="F11" s="5" t="str">
        <f>IF($D11="Oui, Indice annuel", VLOOKUP(YEAR(Dossier!$B$11), 'Indices d''actualisation'!$A$4:$C$27, 2, FALSE),IF($D11="Oui, Indice mensuel",VLOOKUP(DATE(YEAR(Dossier!$B$11),MONTH(Dossier!$B$11),1),'Indices d''actualisation'!$G$4:$H$291,2,FALSE),""))</f>
        <v/>
      </c>
      <c r="G11" s="27">
        <f t="shared" ref="G11:G19" si="0">IF(OR(D11="Oui, Indice annuel",D11="Oui, Indice mensuel"),C11*F11/E11,C11)</f>
        <v>0</v>
      </c>
      <c r="H11" s="31"/>
      <c r="I11" s="3"/>
      <c r="J11" s="66" t="str">
        <f t="shared" ref="J11:J19" si="1">IF(ISNUMBER(B11),B11,"")</f>
        <v/>
      </c>
      <c r="K11" s="32" t="str">
        <f>IF(ISBLANK(C11),"",IF(I11="Sans renouvellement",1,
   IF(I11="Par jour",INT((Dossier!B$11-J11+1)*H11),
      IF(I11="Par mois",INT((YEAR(Dossier!B$11)*12+MONTH(Dossier!B$11)-(YEAR(J11)*12+MONTH(J11))+1)*H11),
         IF(I11="Par an",INT((YEAR(Dossier!B$11)-YEAR(J11)+1)*H11),
            IF(I11="Tous les 2 ans",MAX(1,INT((YEAR(Dossier!B$11)-YEAR(J11))/2*H11)),
               IF(I11="Tous les 3 ans",MAX(1,INT((YEAR(Dossier!B$11)-YEAR(J11))/3*H11)),
                  IF(I11="Tous les 4 ans",MAX(1,INT((YEAR(Dossier!B$11)-YEAR(J11))/4*H11)),
                     IF(I11="Tous les 5 ans",MAX(1,INT((YEAR(Dossier!B$11)-YEAR(J11))/5*H11)),
                        IF(I11="Tous les 6 ans",MAX(1,INT((YEAR(Dossier!B$11)-YEAR(J11))/6*H11)),
                           IF(I11="Tous les 7 ans",MAX(1,INT((YEAR(Dossier!B$11)-YEAR(J11))/7*H11)),
                              IF(I11="Tous les 8 ans",MAX(1,INT((YEAR(Dossier!B$11)-YEAR(J11))/8*H11)),
                                 IF(I11="Tous les 9 ans",MAX(1,INT((YEAR(Dossier!B$11)-YEAR(J11))/9*H11)),
                                    IF(I11="Tous les 10 ans",MAX(1,INT((YEAR(Dossier!B$11)-YEAR(J11))/10*H11)),
                                       IF(I11="Tous les 15 ans",MAX(1,INT((YEAR(Dossier!B$11)-YEAR(J11))/15*H11)),
                                          IF(I11="Tous les 20 ans",MAX(1,INT((YEAR(Dossier!B$11)-YEAR(J11))/20*H11)),
                                             1
                                          )
                                       )
                                    )
                                 )
                              )
                           )
                        )
                     )
                  )
               )
            )
         )
      )
   )
))</f>
        <v/>
      </c>
      <c r="L11" s="27" t="str">
        <f t="shared" ref="L11:L19" si="2">IF(ISNUMBER(K11),G11*K11,"")</f>
        <v/>
      </c>
      <c r="M11" s="67" t="str">
        <f>IF(ISNUMBER(K11),IF(I11="Sans renouvellement","",
   IF(I11="Par jour",J11+CEILING((Dossier!B$11-J11+1)/H11,1)*H11,
      IF(I11="Par mois",DATE(YEAR(J11),MONTH(J11)+CEILING((YEAR(Dossier!B$11)*12+MONTH(Dossier!B$11)-(YEAR(J11)*12+MONTH(J11))+1)/H11,1)*H11,DAY(J11)),
         IF(I11="Par an",DATE(YEAR(J11)+CEILING((YEAR(Dossier!B$11)-YEAR(J11)+1)/H11,1)*H11,MONTH(J11),DAY(J11)),
            IF(I11="Tous les 2 ans",DATE(YEAR(J11)+2*CEILING((YEAR(Dossier!B$11)-YEAR(J11)+1)/2,1),MONTH(J11),DAY(J11)),
               IF(I11="Tous les 3 ans",DATE(YEAR(J11)+3*CEILING((YEAR(Dossier!B$11)-YEAR(J11)+1)/3,1),MONTH(J11),DAY(J11)),
                  IF(I11="Tous les 4 ans",DATE(YEAR(J11)+4*CEILING((YEAR(Dossier!B$11)-YEAR(J11)+1)/4,1),MONTH(J11),DAY(J11)),
                     IF(I11="Tous les 5 ans",DATE(YEAR(J11)+5*CEILING((YEAR(Dossier!B$11)-YEAR(J11)+1)/5,1),MONTH(J11),DAY(J11)),
                        IF(I11="Tous les 6 ans",DATE(YEAR(J11)+6*CEILING((YEAR(Dossier!B$11)-YEAR(J11)+1)/6,1),MONTH(J11),DAY(J11)),
                           IF(I11="Tous les 7 ans",DATE(YEAR(J11)+7*CEILING((YEAR(Dossier!B$11)-YEAR(J11)+1)/7,1),MONTH(J11),DAY(J11)),
                              IF(I11="Tous les 8 ans",DATE(YEAR(J11)+8*CEILING((YEAR(Dossier!B$11)-YEAR(J11)+1)/8,1),MONTH(J11),DAY(J11)),
                                 IF(I11="Tous les 9 ans",DATE(YEAR(J11)+9*CEILING((YEAR(Dossier!B$11)-YEAR(J11)+1)/9,1),MONTH(J11),DAY(J11)),
                                    IF(I11="Tous les 10 ans",DATE(YEAR(J11)+10*CEILING((YEAR(Dossier!B$11)-YEAR(J11)+1)/10,1),MONTH(J11),DAY(J11)),
                                       IF(I11="Tous les 15 ans",DATE(YEAR(J11)+15*CEILING((YEAR(Dossier!B$11)-YEAR(J11)+1)/15,1),MONTH(J11),DAY(J11)),
                                          IF(I11="Tous les 20 ans",DATE(YEAR(J11)+20*CEILING((YEAR(Dossier!B$11)-YEAR(J11)+1)/20,1),MONTH(J11),DAY(J11)),
                                             J11
                                          )
                                       )
                                    )
                                 )
                              )
                           )
                        )
                     )
                  )
               )
            )
         )
      )
   )
),"")</f>
        <v/>
      </c>
      <c r="N11" s="68" t="str">
        <f>IF(ISNUMBER(M11),DATEDIF(Dossier!$B$8,'Postes patrimoniaux permanents'!M11,"Y"),"")</f>
        <v/>
      </c>
      <c r="O11" s="27" t="str">
        <f t="shared" ref="O11:O19" si="3">IF(I11="Sans renouvellement","",IF(I11="Par jour",G11*H11*365.25,
IF(I11="Par mois",G11*H11*12,
IF(I11="Par an",G11*H11,
IF(I11="Tous les 2 ans",G11*H11/2,
IF(I11="Tous les 3 ans",G11*H11/3,
IF(I11="Tous les 4 ans",G11*H11/4,
IF(I11="Tous les 5 ans",G11*H11/5,
IF(I11="Tous les 6 ans",G11*H11/6,
IF(I11="Tous les 7 ans",G11*H11/7,
IF(I11="Tous les 8 ans",G11*H11/8,
IF(I11="Tous les 9 ans",G11*H11/9,
IF(I11="Tous les 10 ans",G11*H11/10,
IF(I11="Tous les 15 ans",G11*H11/15,
IF(I11="Tous les 20 ans",G11*H11/20,"")))))))))))))))</f>
        <v/>
      </c>
      <c r="R11" s="75"/>
      <c r="S11" s="26"/>
      <c r="T11" s="26"/>
      <c r="U11" s="26"/>
      <c r="V11" s="26"/>
      <c r="AG11" s="65" t="s">
        <v>71</v>
      </c>
    </row>
    <row r="12" spans="1:33" x14ac:dyDescent="0.25">
      <c r="A12" s="3"/>
      <c r="B12" s="2"/>
      <c r="C12" s="25"/>
      <c r="D12" s="3"/>
      <c r="E12" s="5" t="str">
        <f>IF($D12="Oui, Indice annuel",VLOOKUP(YEAR($B12),'Indices d''actualisation'!$A$4:$C$27,2,FALSE),IF($D12="Oui, Indice mensuel",VLOOKUP(DATE(YEAR($B12),MONTH($B12),1),'Indices d''actualisation'!$G$4:$H$291,2,FALSE),""))</f>
        <v/>
      </c>
      <c r="F12" s="5" t="str">
        <f>IF($D12="Oui, Indice annuel", VLOOKUP(YEAR(Dossier!$B$11), 'Indices d''actualisation'!$A$4:$C$27, 2, FALSE),IF($D12="Oui, Indice mensuel",VLOOKUP(DATE(YEAR(Dossier!$B$11),MONTH(Dossier!$B$11),1),'Indices d''actualisation'!$G$4:$H$291,2,FALSE),""))</f>
        <v/>
      </c>
      <c r="G12" s="27">
        <f t="shared" si="0"/>
        <v>0</v>
      </c>
      <c r="H12" s="31"/>
      <c r="I12" s="3"/>
      <c r="J12" s="66" t="str">
        <f t="shared" si="1"/>
        <v/>
      </c>
      <c r="K12" s="32" t="str">
        <f>IF(ISBLANK(C12),"",IF(I12="Sans renouvellement",1,
   IF(I12="Par jour",INT((Dossier!B$11-J12+1)*H12),
      IF(I12="Par mois",INT((YEAR(Dossier!B$11)*12+MONTH(Dossier!B$11)-(YEAR(J12)*12+MONTH(J12))+1)*H12),
         IF(I12="Par an",INT((YEAR(Dossier!B$11)-YEAR(J12)+1)*H12),
            IF(I12="Tous les 2 ans",MAX(1,INT((YEAR(Dossier!B$11)-YEAR(J12))/2*H12)),
               IF(I12="Tous les 3 ans",MAX(1,INT((YEAR(Dossier!B$11)-YEAR(J12))/3*H12)),
                  IF(I12="Tous les 4 ans",MAX(1,INT((YEAR(Dossier!B$11)-YEAR(J12))/4*H12)),
                     IF(I12="Tous les 5 ans",MAX(1,INT((YEAR(Dossier!B$11)-YEAR(J12))/5*H12)),
                        IF(I12="Tous les 6 ans",MAX(1,INT((YEAR(Dossier!B$11)-YEAR(J12))/6*H12)),
                           IF(I12="Tous les 7 ans",MAX(1,INT((YEAR(Dossier!B$11)-YEAR(J12))/7*H12)),
                              IF(I12="Tous les 8 ans",MAX(1,INT((YEAR(Dossier!B$11)-YEAR(J12))/8*H12)),
                                 IF(I12="Tous les 9 ans",MAX(1,INT((YEAR(Dossier!B$11)-YEAR(J12))/9*H12)),
                                    IF(I12="Tous les 10 ans",MAX(1,INT((YEAR(Dossier!B$11)-YEAR(J12))/10*H12)),
                                       IF(I12="Tous les 15 ans",MAX(1,INT((YEAR(Dossier!B$11)-YEAR(J12))/15*H12)),
                                          IF(I12="Tous les 20 ans",MAX(1,INT((YEAR(Dossier!B$11)-YEAR(J12))/20*H12)),
                                             1
                                          )
                                       )
                                    )
                                 )
                              )
                           )
                        )
                     )
                  )
               )
            )
         )
      )
   )
))</f>
        <v/>
      </c>
      <c r="L12" s="27" t="str">
        <f t="shared" si="2"/>
        <v/>
      </c>
      <c r="M12" s="67" t="str">
        <f>IF(ISNUMBER(K12),IF(I12="Sans renouvellement","",
   IF(I12="Par jour",J12+CEILING((Dossier!B$11-J12+1)/H12,1)*H12,
      IF(I12="Par mois",DATE(YEAR(J12),MONTH(J12)+CEILING((YEAR(Dossier!B$11)*12+MONTH(Dossier!B$11)-(YEAR(J12)*12+MONTH(J12))+1)/H12,1)*H12,DAY(J12)),
         IF(I12="Par an",DATE(YEAR(J12)+CEILING((YEAR(Dossier!B$11)-YEAR(J12)+1)/H12,1)*H12,MONTH(J12),DAY(J12)),
            IF(I12="Tous les 2 ans",DATE(YEAR(J12)+2*CEILING((YEAR(Dossier!B$11)-YEAR(J12)+1)/2,1),MONTH(J12),DAY(J12)),
               IF(I12="Tous les 3 ans",DATE(YEAR(J12)+3*CEILING((YEAR(Dossier!B$11)-YEAR(J12)+1)/3,1),MONTH(J12),DAY(J12)),
                  IF(I12="Tous les 4 ans",DATE(YEAR(J12)+4*CEILING((YEAR(Dossier!B$11)-YEAR(J12)+1)/4,1),MONTH(J12),DAY(J12)),
                     IF(I12="Tous les 5 ans",DATE(YEAR(J12)+5*CEILING((YEAR(Dossier!B$11)-YEAR(J12)+1)/5,1),MONTH(J12),DAY(J12)),
                        IF(I12="Tous les 6 ans",DATE(YEAR(J12)+6*CEILING((YEAR(Dossier!B$11)-YEAR(J12)+1)/6,1),MONTH(J12),DAY(J12)),
                           IF(I12="Tous les 7 ans",DATE(YEAR(J12)+7*CEILING((YEAR(Dossier!B$11)-YEAR(J12)+1)/7,1),MONTH(J12),DAY(J12)),
                              IF(I12="Tous les 8 ans",DATE(YEAR(J12)+8*CEILING((YEAR(Dossier!B$11)-YEAR(J12)+1)/8,1),MONTH(J12),DAY(J12)),
                                 IF(I12="Tous les 9 ans",DATE(YEAR(J12)+9*CEILING((YEAR(Dossier!B$11)-YEAR(J12)+1)/9,1),MONTH(J12),DAY(J12)),
                                    IF(I12="Tous les 10 ans",DATE(YEAR(J12)+10*CEILING((YEAR(Dossier!B$11)-YEAR(J12)+1)/10,1),MONTH(J12),DAY(J12)),
                                       IF(I12="Tous les 15 ans",DATE(YEAR(J12)+15*CEILING((YEAR(Dossier!B$11)-YEAR(J12)+1)/15,1),MONTH(J12),DAY(J12)),
                                          IF(I12="Tous les 20 ans",DATE(YEAR(J12)+20*CEILING((YEAR(Dossier!B$11)-YEAR(J12)+1)/20,1),MONTH(J12),DAY(J12)),
                                             J12
                                          )
                                       )
                                    )
                                 )
                              )
                           )
                        )
                     )
                  )
               )
            )
         )
      )
   )
),"")</f>
        <v/>
      </c>
      <c r="N12" s="68" t="str">
        <f>IF(ISNUMBER(M12),DATEDIF(Dossier!$B$8,'Postes patrimoniaux permanents'!M12,"Y"),"")</f>
        <v/>
      </c>
      <c r="O12" s="27" t="str">
        <f t="shared" si="3"/>
        <v/>
      </c>
      <c r="R12" s="75"/>
      <c r="S12" s="26"/>
      <c r="T12" s="26"/>
      <c r="U12" s="26"/>
      <c r="V12" s="26"/>
      <c r="AG12" s="65" t="s">
        <v>144</v>
      </c>
    </row>
    <row r="13" spans="1:33" x14ac:dyDescent="0.25">
      <c r="A13" s="3"/>
      <c r="B13" s="2"/>
      <c r="C13" s="25"/>
      <c r="D13" s="3"/>
      <c r="E13" s="5" t="str">
        <f>IF($D13="Oui, Indice annuel",VLOOKUP(YEAR($B13),'Indices d''actualisation'!$A$4:$C$27,2,FALSE),IF($D13="Oui, Indice mensuel",VLOOKUP(DATE(YEAR($B13),MONTH($B13),1),'Indices d''actualisation'!$G$4:$H$291,2,FALSE),""))</f>
        <v/>
      </c>
      <c r="F13" s="5" t="str">
        <f>IF($D13="Oui, Indice annuel", VLOOKUP(YEAR(Dossier!$B$11), 'Indices d''actualisation'!$A$4:$C$27, 2, FALSE),IF($D13="Oui, Indice mensuel",VLOOKUP(DATE(YEAR(Dossier!$B$11),MONTH(Dossier!$B$11),1),'Indices d''actualisation'!$G$4:$H$291,2,FALSE),""))</f>
        <v/>
      </c>
      <c r="G13" s="27">
        <f t="shared" si="0"/>
        <v>0</v>
      </c>
      <c r="H13" s="31"/>
      <c r="I13" s="3"/>
      <c r="J13" s="66" t="str">
        <f t="shared" si="1"/>
        <v/>
      </c>
      <c r="K13" s="32" t="str">
        <f>IF(ISBLANK(C13),"",IF(I13="Sans renouvellement",1,
   IF(I13="Par jour",INT((Dossier!B$11-J13+1)*H13),
      IF(I13="Par mois",INT((YEAR(Dossier!B$11)*12+MONTH(Dossier!B$11)-(YEAR(J13)*12+MONTH(J13))+1)*H13),
         IF(I13="Par an",INT((YEAR(Dossier!B$11)-YEAR(J13)+1)*H13),
            IF(I13="Tous les 2 ans",MAX(1,INT((YEAR(Dossier!B$11)-YEAR(J13))/2*H13)),
               IF(I13="Tous les 3 ans",MAX(1,INT((YEAR(Dossier!B$11)-YEAR(J13))/3*H13)),
                  IF(I13="Tous les 4 ans",MAX(1,INT((YEAR(Dossier!B$11)-YEAR(J13))/4*H13)),
                     IF(I13="Tous les 5 ans",MAX(1,INT((YEAR(Dossier!B$11)-YEAR(J13))/5*H13)),
                        IF(I13="Tous les 6 ans",MAX(1,INT((YEAR(Dossier!B$11)-YEAR(J13))/6*H13)),
                           IF(I13="Tous les 7 ans",MAX(1,INT((YEAR(Dossier!B$11)-YEAR(J13))/7*H13)),
                              IF(I13="Tous les 8 ans",MAX(1,INT((YEAR(Dossier!B$11)-YEAR(J13))/8*H13)),
                                 IF(I13="Tous les 9 ans",MAX(1,INT((YEAR(Dossier!B$11)-YEAR(J13))/9*H13)),
                                    IF(I13="Tous les 10 ans",MAX(1,INT((YEAR(Dossier!B$11)-YEAR(J13))/10*H13)),
                                       IF(I13="Tous les 15 ans",MAX(1,INT((YEAR(Dossier!B$11)-YEAR(J13))/15*H13)),
                                          IF(I13="Tous les 20 ans",MAX(1,INT((YEAR(Dossier!B$11)-YEAR(J13))/20*H13)),
                                             1
                                          )
                                       )
                                    )
                                 )
                              )
                           )
                        )
                     )
                  )
               )
            )
         )
      )
   )
))</f>
        <v/>
      </c>
      <c r="L13" s="27" t="str">
        <f t="shared" si="2"/>
        <v/>
      </c>
      <c r="M13" s="67" t="str">
        <f>IF(ISNUMBER(K13),IF(I13="Sans renouvellement","",
   IF(I13="Par jour",J13+CEILING((Dossier!B$11-J13+1)/H13,1)*H13,
      IF(I13="Par mois",DATE(YEAR(J13),MONTH(J13)+CEILING((YEAR(Dossier!B$11)*12+MONTH(Dossier!B$11)-(YEAR(J13)*12+MONTH(J13))+1)/H13,1)*H13,DAY(J13)),
         IF(I13="Par an",DATE(YEAR(J13)+CEILING((YEAR(Dossier!B$11)-YEAR(J13)+1)/H13,1)*H13,MONTH(J13),DAY(J13)),
            IF(I13="Tous les 2 ans",DATE(YEAR(J13)+2*CEILING((YEAR(Dossier!B$11)-YEAR(J13)+1)/2,1),MONTH(J13),DAY(J13)),
               IF(I13="Tous les 3 ans",DATE(YEAR(J13)+3*CEILING((YEAR(Dossier!B$11)-YEAR(J13)+1)/3,1),MONTH(J13),DAY(J13)),
                  IF(I13="Tous les 4 ans",DATE(YEAR(J13)+4*CEILING((YEAR(Dossier!B$11)-YEAR(J13)+1)/4,1),MONTH(J13),DAY(J13)),
                     IF(I13="Tous les 5 ans",DATE(YEAR(J13)+5*CEILING((YEAR(Dossier!B$11)-YEAR(J13)+1)/5,1),MONTH(J13),DAY(J13)),
                        IF(I13="Tous les 6 ans",DATE(YEAR(J13)+6*CEILING((YEAR(Dossier!B$11)-YEAR(J13)+1)/6,1),MONTH(J13),DAY(J13)),
                           IF(I13="Tous les 7 ans",DATE(YEAR(J13)+7*CEILING((YEAR(Dossier!B$11)-YEAR(J13)+1)/7,1),MONTH(J13),DAY(J13)),
                              IF(I13="Tous les 8 ans",DATE(YEAR(J13)+8*CEILING((YEAR(Dossier!B$11)-YEAR(J13)+1)/8,1),MONTH(J13),DAY(J13)),
                                 IF(I13="Tous les 9 ans",DATE(YEAR(J13)+9*CEILING((YEAR(Dossier!B$11)-YEAR(J13)+1)/9,1),MONTH(J13),DAY(J13)),
                                    IF(I13="Tous les 10 ans",DATE(YEAR(J13)+10*CEILING((YEAR(Dossier!B$11)-YEAR(J13)+1)/10,1),MONTH(J13),DAY(J13)),
                                       IF(I13="Tous les 15 ans",DATE(YEAR(J13)+15*CEILING((YEAR(Dossier!B$11)-YEAR(J13)+1)/15,1),MONTH(J13),DAY(J13)),
                                          IF(I13="Tous les 20 ans",DATE(YEAR(J13)+20*CEILING((YEAR(Dossier!B$11)-YEAR(J13)+1)/20,1),MONTH(J13),DAY(J13)),
                                             J13
                                          )
                                       )
                                    )
                                 )
                              )
                           )
                        )
                     )
                  )
               )
            )
         )
      )
   )
),"")</f>
        <v/>
      </c>
      <c r="N13" s="68" t="str">
        <f>IF(ISNUMBER(M13),DATEDIF(Dossier!$B$8,'Postes patrimoniaux permanents'!M13,"Y"),"")</f>
        <v/>
      </c>
      <c r="O13" s="27" t="str">
        <f t="shared" si="3"/>
        <v/>
      </c>
      <c r="R13" s="75"/>
      <c r="S13" s="26"/>
      <c r="T13" s="26"/>
      <c r="U13" s="26"/>
      <c r="V13" s="26"/>
      <c r="AG13" s="65" t="s">
        <v>145</v>
      </c>
    </row>
    <row r="14" spans="1:33" x14ac:dyDescent="0.25">
      <c r="A14" s="3"/>
      <c r="B14" s="2"/>
      <c r="C14" s="25"/>
      <c r="D14" s="3"/>
      <c r="E14" s="5" t="str">
        <f>IF($D14="Oui, Indice annuel",VLOOKUP(YEAR($B14),'Indices d''actualisation'!$A$4:$C$27,2,FALSE),IF($D14="Oui, Indice mensuel",VLOOKUP(DATE(YEAR($B14),MONTH($B14),1),'Indices d''actualisation'!$G$4:$H$291,2,FALSE),""))</f>
        <v/>
      </c>
      <c r="F14" s="5" t="str">
        <f>IF($D14="Oui, Indice annuel", VLOOKUP(YEAR(Dossier!$B$11), 'Indices d''actualisation'!$A$4:$C$27, 2, FALSE),IF($D14="Oui, Indice mensuel",VLOOKUP(DATE(YEAR(Dossier!$B$11),MONTH(Dossier!$B$11),1),'Indices d''actualisation'!$G$4:$H$291,2,FALSE),""))</f>
        <v/>
      </c>
      <c r="G14" s="27">
        <f t="shared" si="0"/>
        <v>0</v>
      </c>
      <c r="H14" s="31"/>
      <c r="I14" s="3"/>
      <c r="J14" s="66" t="str">
        <f t="shared" si="1"/>
        <v/>
      </c>
      <c r="K14" s="32" t="str">
        <f>IF(ISBLANK(C14),"",IF(I14="Sans renouvellement",1,
   IF(I14="Par jour",INT((Dossier!B$11-J14+1)*H14),
      IF(I14="Par mois",INT((YEAR(Dossier!B$11)*12+MONTH(Dossier!B$11)-(YEAR(J14)*12+MONTH(J14))+1)*H14),
         IF(I14="Par an",INT((YEAR(Dossier!B$11)-YEAR(J14)+1)*H14),
            IF(I14="Tous les 2 ans",MAX(1,INT((YEAR(Dossier!B$11)-YEAR(J14))/2*H14)),
               IF(I14="Tous les 3 ans",MAX(1,INT((YEAR(Dossier!B$11)-YEAR(J14))/3*H14)),
                  IF(I14="Tous les 4 ans",MAX(1,INT((YEAR(Dossier!B$11)-YEAR(J14))/4*H14)),
                     IF(I14="Tous les 5 ans",MAX(1,INT((YEAR(Dossier!B$11)-YEAR(J14))/5*H14)),
                        IF(I14="Tous les 6 ans",MAX(1,INT((YEAR(Dossier!B$11)-YEAR(J14))/6*H14)),
                           IF(I14="Tous les 7 ans",MAX(1,INT((YEAR(Dossier!B$11)-YEAR(J14))/7*H14)),
                              IF(I14="Tous les 8 ans",MAX(1,INT((YEAR(Dossier!B$11)-YEAR(J14))/8*H14)),
                                 IF(I14="Tous les 9 ans",MAX(1,INT((YEAR(Dossier!B$11)-YEAR(J14))/9*H14)),
                                    IF(I14="Tous les 10 ans",MAX(1,INT((YEAR(Dossier!B$11)-YEAR(J14))/10*H14)),
                                       IF(I14="Tous les 15 ans",MAX(1,INT((YEAR(Dossier!B$11)-YEAR(J14))/15*H14)),
                                          IF(I14="Tous les 20 ans",MAX(1,INT((YEAR(Dossier!B$11)-YEAR(J14))/20*H14)),
                                             1
                                          )
                                       )
                                    )
                                 )
                              )
                           )
                        )
                     )
                  )
               )
            )
         )
      )
   )
))</f>
        <v/>
      </c>
      <c r="L14" s="27" t="str">
        <f t="shared" si="2"/>
        <v/>
      </c>
      <c r="M14" s="67" t="str">
        <f>IF(ISNUMBER(K14),IF(I14="Sans renouvellement","",
   IF(I14="Par jour",J14+CEILING((Dossier!B$11-J14+1)/H14,1)*H14,
      IF(I14="Par mois",DATE(YEAR(J14),MONTH(J14)+CEILING((YEAR(Dossier!B$11)*12+MONTH(Dossier!B$11)-(YEAR(J14)*12+MONTH(J14))+1)/H14,1)*H14,DAY(J14)),
         IF(I14="Par an",DATE(YEAR(J14)+CEILING((YEAR(Dossier!B$11)-YEAR(J14)+1)/H14,1)*H14,MONTH(J14),DAY(J14)),
            IF(I14="Tous les 2 ans",DATE(YEAR(J14)+2*CEILING((YEAR(Dossier!B$11)-YEAR(J14)+1)/2,1),MONTH(J14),DAY(J14)),
               IF(I14="Tous les 3 ans",DATE(YEAR(J14)+3*CEILING((YEAR(Dossier!B$11)-YEAR(J14)+1)/3,1),MONTH(J14),DAY(J14)),
                  IF(I14="Tous les 4 ans",DATE(YEAR(J14)+4*CEILING((YEAR(Dossier!B$11)-YEAR(J14)+1)/4,1),MONTH(J14),DAY(J14)),
                     IF(I14="Tous les 5 ans",DATE(YEAR(J14)+5*CEILING((YEAR(Dossier!B$11)-YEAR(J14)+1)/5,1),MONTH(J14),DAY(J14)),
                        IF(I14="Tous les 6 ans",DATE(YEAR(J14)+6*CEILING((YEAR(Dossier!B$11)-YEAR(J14)+1)/6,1),MONTH(J14),DAY(J14)),
                           IF(I14="Tous les 7 ans",DATE(YEAR(J14)+7*CEILING((YEAR(Dossier!B$11)-YEAR(J14)+1)/7,1),MONTH(J14),DAY(J14)),
                              IF(I14="Tous les 8 ans",DATE(YEAR(J14)+8*CEILING((YEAR(Dossier!B$11)-YEAR(J14)+1)/8,1),MONTH(J14),DAY(J14)),
                                 IF(I14="Tous les 9 ans",DATE(YEAR(J14)+9*CEILING((YEAR(Dossier!B$11)-YEAR(J14)+1)/9,1),MONTH(J14),DAY(J14)),
                                    IF(I14="Tous les 10 ans",DATE(YEAR(J14)+10*CEILING((YEAR(Dossier!B$11)-YEAR(J14)+1)/10,1),MONTH(J14),DAY(J14)),
                                       IF(I14="Tous les 15 ans",DATE(YEAR(J14)+15*CEILING((YEAR(Dossier!B$11)-YEAR(J14)+1)/15,1),MONTH(J14),DAY(J14)),
                                          IF(I14="Tous les 20 ans",DATE(YEAR(J14)+20*CEILING((YEAR(Dossier!B$11)-YEAR(J14)+1)/20,1),MONTH(J14),DAY(J14)),
                                             J14
                                          )
                                       )
                                    )
                                 )
                              )
                           )
                        )
                     )
                  )
               )
            )
         )
      )
   )
),"")</f>
        <v/>
      </c>
      <c r="N14" s="68" t="str">
        <f>IF(ISNUMBER(M14),DATEDIF(Dossier!$B$8,'Postes patrimoniaux permanents'!M14,"Y"),"")</f>
        <v/>
      </c>
      <c r="O14" s="27" t="str">
        <f t="shared" si="3"/>
        <v/>
      </c>
      <c r="R14" s="75"/>
      <c r="S14" s="26"/>
      <c r="T14" s="26"/>
      <c r="U14" s="26"/>
      <c r="V14" s="26"/>
      <c r="AG14" s="65" t="s">
        <v>146</v>
      </c>
    </row>
    <row r="15" spans="1:33" x14ac:dyDescent="0.25">
      <c r="A15" s="3"/>
      <c r="B15" s="2"/>
      <c r="C15" s="25"/>
      <c r="D15" s="3"/>
      <c r="E15" s="5" t="str">
        <f>IF($D15="Oui, Indice annuel",VLOOKUP(YEAR($B15),'Indices d''actualisation'!$A$4:$C$27,2,FALSE),IF($D15="Oui, Indice mensuel",VLOOKUP(DATE(YEAR($B15),MONTH($B15),1),'Indices d''actualisation'!$G$4:$H$291,2,FALSE),""))</f>
        <v/>
      </c>
      <c r="F15" s="5" t="str">
        <f>IF($D15="Oui, Indice annuel", VLOOKUP(YEAR(Dossier!$B$11), 'Indices d''actualisation'!$A$4:$C$27, 2, FALSE),IF($D15="Oui, Indice mensuel",VLOOKUP(DATE(YEAR(Dossier!$B$11),MONTH(Dossier!$B$11),1),'Indices d''actualisation'!$G$4:$H$291,2,FALSE),""))</f>
        <v/>
      </c>
      <c r="G15" s="27">
        <f t="shared" si="0"/>
        <v>0</v>
      </c>
      <c r="H15" s="31"/>
      <c r="I15" s="3"/>
      <c r="J15" s="66" t="str">
        <f t="shared" si="1"/>
        <v/>
      </c>
      <c r="K15" s="32" t="str">
        <f>IF(ISBLANK(C15),"",IF(I15="Sans renouvellement",1,
   IF(I15="Par jour",INT((Dossier!B$11-J15+1)*H15),
      IF(I15="Par mois",INT((YEAR(Dossier!B$11)*12+MONTH(Dossier!B$11)-(YEAR(J15)*12+MONTH(J15))+1)*H15),
         IF(I15="Par an",INT((YEAR(Dossier!B$11)-YEAR(J15)+1)*H15),
            IF(I15="Tous les 2 ans",MAX(1,INT((YEAR(Dossier!B$11)-YEAR(J15))/2*H15)),
               IF(I15="Tous les 3 ans",MAX(1,INT((YEAR(Dossier!B$11)-YEAR(J15))/3*H15)),
                  IF(I15="Tous les 4 ans",MAX(1,INT((YEAR(Dossier!B$11)-YEAR(J15))/4*H15)),
                     IF(I15="Tous les 5 ans",MAX(1,INT((YEAR(Dossier!B$11)-YEAR(J15))/5*H15)),
                        IF(I15="Tous les 6 ans",MAX(1,INT((YEAR(Dossier!B$11)-YEAR(J15))/6*H15)),
                           IF(I15="Tous les 7 ans",MAX(1,INT((YEAR(Dossier!B$11)-YEAR(J15))/7*H15)),
                              IF(I15="Tous les 8 ans",MAX(1,INT((YEAR(Dossier!B$11)-YEAR(J15))/8*H15)),
                                 IF(I15="Tous les 9 ans",MAX(1,INT((YEAR(Dossier!B$11)-YEAR(J15))/9*H15)),
                                    IF(I15="Tous les 10 ans",MAX(1,INT((YEAR(Dossier!B$11)-YEAR(J15))/10*H15)),
                                       IF(I15="Tous les 15 ans",MAX(1,INT((YEAR(Dossier!B$11)-YEAR(J15))/15*H15)),
                                          IF(I15="Tous les 20 ans",MAX(1,INT((YEAR(Dossier!B$11)-YEAR(J15))/20*H15)),
                                             1
                                          )
                                       )
                                    )
                                 )
                              )
                           )
                        )
                     )
                  )
               )
            )
         )
      )
   )
))</f>
        <v/>
      </c>
      <c r="L15" s="27" t="str">
        <f t="shared" si="2"/>
        <v/>
      </c>
      <c r="M15" s="67" t="str">
        <f>IF(ISNUMBER(K15),IF(I15="Sans renouvellement","",
   IF(I15="Par jour",J15+CEILING((Dossier!B$11-J15+1)/H15,1)*H15,
      IF(I15="Par mois",DATE(YEAR(J15),MONTH(J15)+CEILING((YEAR(Dossier!B$11)*12+MONTH(Dossier!B$11)-(YEAR(J15)*12+MONTH(J15))+1)/H15,1)*H15,DAY(J15)),
         IF(I15="Par an",DATE(YEAR(J15)+CEILING((YEAR(Dossier!B$11)-YEAR(J15)+1)/H15,1)*H15,MONTH(J15),DAY(J15)),
            IF(I15="Tous les 2 ans",DATE(YEAR(J15)+2*CEILING((YEAR(Dossier!B$11)-YEAR(J15)+1)/2,1),MONTH(J15),DAY(J15)),
               IF(I15="Tous les 3 ans",DATE(YEAR(J15)+3*CEILING((YEAR(Dossier!B$11)-YEAR(J15)+1)/3,1),MONTH(J15),DAY(J15)),
                  IF(I15="Tous les 4 ans",DATE(YEAR(J15)+4*CEILING((YEAR(Dossier!B$11)-YEAR(J15)+1)/4,1),MONTH(J15),DAY(J15)),
                     IF(I15="Tous les 5 ans",DATE(YEAR(J15)+5*CEILING((YEAR(Dossier!B$11)-YEAR(J15)+1)/5,1),MONTH(J15),DAY(J15)),
                        IF(I15="Tous les 6 ans",DATE(YEAR(J15)+6*CEILING((YEAR(Dossier!B$11)-YEAR(J15)+1)/6,1),MONTH(J15),DAY(J15)),
                           IF(I15="Tous les 7 ans",DATE(YEAR(J15)+7*CEILING((YEAR(Dossier!B$11)-YEAR(J15)+1)/7,1),MONTH(J15),DAY(J15)),
                              IF(I15="Tous les 8 ans",DATE(YEAR(J15)+8*CEILING((YEAR(Dossier!B$11)-YEAR(J15)+1)/8,1),MONTH(J15),DAY(J15)),
                                 IF(I15="Tous les 9 ans",DATE(YEAR(J15)+9*CEILING((YEAR(Dossier!B$11)-YEAR(J15)+1)/9,1),MONTH(J15),DAY(J15)),
                                    IF(I15="Tous les 10 ans",DATE(YEAR(J15)+10*CEILING((YEAR(Dossier!B$11)-YEAR(J15)+1)/10,1),MONTH(J15),DAY(J15)),
                                       IF(I15="Tous les 15 ans",DATE(YEAR(J15)+15*CEILING((YEAR(Dossier!B$11)-YEAR(J15)+1)/15,1),MONTH(J15),DAY(J15)),
                                          IF(I15="Tous les 20 ans",DATE(YEAR(J15)+20*CEILING((YEAR(Dossier!B$11)-YEAR(J15)+1)/20,1),MONTH(J15),DAY(J15)),
                                             J15
                                          )
                                       )
                                    )
                                 )
                              )
                           )
                        )
                     )
                  )
               )
            )
         )
      )
   )
),"")</f>
        <v/>
      </c>
      <c r="N15" s="68" t="str">
        <f>IF(ISNUMBER(M15),DATEDIF(Dossier!$B$8,'Postes patrimoniaux permanents'!M15,"Y"),"")</f>
        <v/>
      </c>
      <c r="O15" s="27" t="str">
        <f t="shared" si="3"/>
        <v/>
      </c>
      <c r="R15" s="75"/>
      <c r="S15" s="26"/>
      <c r="T15" s="26"/>
      <c r="U15" s="26"/>
      <c r="V15" s="26"/>
      <c r="AG15" s="65" t="s">
        <v>147</v>
      </c>
    </row>
    <row r="16" spans="1:33" x14ac:dyDescent="0.25">
      <c r="A16" s="3"/>
      <c r="B16" s="2"/>
      <c r="C16" s="25"/>
      <c r="D16" s="3"/>
      <c r="E16" s="5" t="str">
        <f>IF($D16="Oui, Indice annuel",VLOOKUP(YEAR($B16),'Indices d''actualisation'!$A$4:$C$27,2,FALSE),IF($D16="Oui, Indice mensuel",VLOOKUP(DATE(YEAR($B16),MONTH($B16),1),'Indices d''actualisation'!$G$4:$H$291,2,FALSE),""))</f>
        <v/>
      </c>
      <c r="F16" s="5" t="str">
        <f>IF($D16="Oui, Indice annuel", VLOOKUP(YEAR(Dossier!$B$11), 'Indices d''actualisation'!$A$4:$C$27, 2, FALSE),IF($D16="Oui, Indice mensuel",VLOOKUP(DATE(YEAR(Dossier!$B$11),MONTH(Dossier!$B$11),1),'Indices d''actualisation'!$G$4:$H$291,2,FALSE),""))</f>
        <v/>
      </c>
      <c r="G16" s="27">
        <f t="shared" si="0"/>
        <v>0</v>
      </c>
      <c r="H16" s="31"/>
      <c r="I16" s="3"/>
      <c r="J16" s="66" t="str">
        <f t="shared" si="1"/>
        <v/>
      </c>
      <c r="K16" s="32" t="str">
        <f>IF(ISBLANK(C16),"",IF(I16="Sans renouvellement",1,
   IF(I16="Par jour",INT((Dossier!B$11-J16+1)*H16),
      IF(I16="Par mois",INT((YEAR(Dossier!B$11)*12+MONTH(Dossier!B$11)-(YEAR(J16)*12+MONTH(J16))+1)*H16),
         IF(I16="Par an",INT((YEAR(Dossier!B$11)-YEAR(J16)+1)*H16),
            IF(I16="Tous les 2 ans",MAX(1,INT((YEAR(Dossier!B$11)-YEAR(J16))/2*H16)),
               IF(I16="Tous les 3 ans",MAX(1,INT((YEAR(Dossier!B$11)-YEAR(J16))/3*H16)),
                  IF(I16="Tous les 4 ans",MAX(1,INT((YEAR(Dossier!B$11)-YEAR(J16))/4*H16)),
                     IF(I16="Tous les 5 ans",MAX(1,INT((YEAR(Dossier!B$11)-YEAR(J16))/5*H16)),
                        IF(I16="Tous les 6 ans",MAX(1,INT((YEAR(Dossier!B$11)-YEAR(J16))/6*H16)),
                           IF(I16="Tous les 7 ans",MAX(1,INT((YEAR(Dossier!B$11)-YEAR(J16))/7*H16)),
                              IF(I16="Tous les 8 ans",MAX(1,INT((YEAR(Dossier!B$11)-YEAR(J16))/8*H16)),
                                 IF(I16="Tous les 9 ans",MAX(1,INT((YEAR(Dossier!B$11)-YEAR(J16))/9*H16)),
                                    IF(I16="Tous les 10 ans",MAX(1,INT((YEAR(Dossier!B$11)-YEAR(J16))/10*H16)),
                                       IF(I16="Tous les 15 ans",MAX(1,INT((YEAR(Dossier!B$11)-YEAR(J16))/15*H16)),
                                          IF(I16="Tous les 20 ans",MAX(1,INT((YEAR(Dossier!B$11)-YEAR(J16))/20*H16)),
                                             1
                                          )
                                       )
                                    )
                                 )
                              )
                           )
                        )
                     )
                  )
               )
            )
         )
      )
   )
))</f>
        <v/>
      </c>
      <c r="L16" s="27" t="str">
        <f t="shared" si="2"/>
        <v/>
      </c>
      <c r="M16" s="67" t="str">
        <f>IF(ISNUMBER(K16),IF(I16="Sans renouvellement","",
   IF(I16="Par jour",J16+CEILING((Dossier!B$11-J16+1)/H16,1)*H16,
      IF(I16="Par mois",DATE(YEAR(J16),MONTH(J16)+CEILING((YEAR(Dossier!B$11)*12+MONTH(Dossier!B$11)-(YEAR(J16)*12+MONTH(J16))+1)/H16,1)*H16,DAY(J16)),
         IF(I16="Par an",DATE(YEAR(J16)+CEILING((YEAR(Dossier!B$11)-YEAR(J16)+1)/H16,1)*H16,MONTH(J16),DAY(J16)),
            IF(I16="Tous les 2 ans",DATE(YEAR(J16)+2*CEILING((YEAR(Dossier!B$11)-YEAR(J16)+1)/2,1),MONTH(J16),DAY(J16)),
               IF(I16="Tous les 3 ans",DATE(YEAR(J16)+3*CEILING((YEAR(Dossier!B$11)-YEAR(J16)+1)/3,1),MONTH(J16),DAY(J16)),
                  IF(I16="Tous les 4 ans",DATE(YEAR(J16)+4*CEILING((YEAR(Dossier!B$11)-YEAR(J16)+1)/4,1),MONTH(J16),DAY(J16)),
                     IF(I16="Tous les 5 ans",DATE(YEAR(J16)+5*CEILING((YEAR(Dossier!B$11)-YEAR(J16)+1)/5,1),MONTH(J16),DAY(J16)),
                        IF(I16="Tous les 6 ans",DATE(YEAR(J16)+6*CEILING((YEAR(Dossier!B$11)-YEAR(J16)+1)/6,1),MONTH(J16),DAY(J16)),
                           IF(I16="Tous les 7 ans",DATE(YEAR(J16)+7*CEILING((YEAR(Dossier!B$11)-YEAR(J16)+1)/7,1),MONTH(J16),DAY(J16)),
                              IF(I16="Tous les 8 ans",DATE(YEAR(J16)+8*CEILING((YEAR(Dossier!B$11)-YEAR(J16)+1)/8,1),MONTH(J16),DAY(J16)),
                                 IF(I16="Tous les 9 ans",DATE(YEAR(J16)+9*CEILING((YEAR(Dossier!B$11)-YEAR(J16)+1)/9,1),MONTH(J16),DAY(J16)),
                                    IF(I16="Tous les 10 ans",DATE(YEAR(J16)+10*CEILING((YEAR(Dossier!B$11)-YEAR(J16)+1)/10,1),MONTH(J16),DAY(J16)),
                                       IF(I16="Tous les 15 ans",DATE(YEAR(J16)+15*CEILING((YEAR(Dossier!B$11)-YEAR(J16)+1)/15,1),MONTH(J16),DAY(J16)),
                                          IF(I16="Tous les 20 ans",DATE(YEAR(J16)+20*CEILING((YEAR(Dossier!B$11)-YEAR(J16)+1)/20,1),MONTH(J16),DAY(J16)),
                                             J16
                                          )
                                       )
                                    )
                                 )
                              )
                           )
                        )
                     )
                  )
               )
            )
         )
      )
   )
),"")</f>
        <v/>
      </c>
      <c r="N16" s="68" t="str">
        <f>IF(ISNUMBER(M16),DATEDIF(Dossier!$B$8,'Postes patrimoniaux permanents'!M16,"Y"),"")</f>
        <v/>
      </c>
      <c r="O16" s="27" t="str">
        <f t="shared" si="3"/>
        <v/>
      </c>
      <c r="R16" s="75"/>
      <c r="S16" s="26"/>
      <c r="T16" s="26"/>
      <c r="U16" s="26"/>
      <c r="V16" s="26"/>
      <c r="AG16" s="65" t="s">
        <v>148</v>
      </c>
    </row>
    <row r="17" spans="1:33" x14ac:dyDescent="0.25">
      <c r="A17" s="3"/>
      <c r="B17" s="2"/>
      <c r="C17" s="25"/>
      <c r="D17" s="3"/>
      <c r="E17" s="5" t="str">
        <f>IF($D17="Oui, Indice annuel",VLOOKUP(YEAR($B17),'Indices d''actualisation'!$A$4:$C$27,2,FALSE),IF($D17="Oui, Indice mensuel",VLOOKUP(DATE(YEAR($B17),MONTH($B17),1),'Indices d''actualisation'!$G$4:$H$291,2,FALSE),""))</f>
        <v/>
      </c>
      <c r="F17" s="5" t="str">
        <f>IF($D17="Oui, Indice annuel", VLOOKUP(YEAR(Dossier!$B$11), 'Indices d''actualisation'!$A$4:$C$27, 2, FALSE),IF($D17="Oui, Indice mensuel",VLOOKUP(DATE(YEAR(Dossier!$B$11),MONTH(Dossier!$B$11),1),'Indices d''actualisation'!$G$4:$H$291,2,FALSE),""))</f>
        <v/>
      </c>
      <c r="G17" s="27">
        <f t="shared" si="0"/>
        <v>0</v>
      </c>
      <c r="H17" s="31"/>
      <c r="I17" s="3"/>
      <c r="J17" s="66" t="str">
        <f t="shared" si="1"/>
        <v/>
      </c>
      <c r="K17" s="32" t="str">
        <f>IF(ISBLANK(C17),"",IF(I17="Sans renouvellement",1,
   IF(I17="Par jour",INT((Dossier!B$11-J17+1)*H17),
      IF(I17="Par mois",INT((YEAR(Dossier!B$11)*12+MONTH(Dossier!B$11)-(YEAR(J17)*12+MONTH(J17))+1)*H17),
         IF(I17="Par an",INT((YEAR(Dossier!B$11)-YEAR(J17)+1)*H17),
            IF(I17="Tous les 2 ans",MAX(1,INT((YEAR(Dossier!B$11)-YEAR(J17))/2*H17)),
               IF(I17="Tous les 3 ans",MAX(1,INT((YEAR(Dossier!B$11)-YEAR(J17))/3*H17)),
                  IF(I17="Tous les 4 ans",MAX(1,INT((YEAR(Dossier!B$11)-YEAR(J17))/4*H17)),
                     IF(I17="Tous les 5 ans",MAX(1,INT((YEAR(Dossier!B$11)-YEAR(J17))/5*H17)),
                        IF(I17="Tous les 6 ans",MAX(1,INT((YEAR(Dossier!B$11)-YEAR(J17))/6*H17)),
                           IF(I17="Tous les 7 ans",MAX(1,INT((YEAR(Dossier!B$11)-YEAR(J17))/7*H17)),
                              IF(I17="Tous les 8 ans",MAX(1,INT((YEAR(Dossier!B$11)-YEAR(J17))/8*H17)),
                                 IF(I17="Tous les 9 ans",MAX(1,INT((YEAR(Dossier!B$11)-YEAR(J17))/9*H17)),
                                    IF(I17="Tous les 10 ans",MAX(1,INT((YEAR(Dossier!B$11)-YEAR(J17))/10*H17)),
                                       IF(I17="Tous les 15 ans",MAX(1,INT((YEAR(Dossier!B$11)-YEAR(J17))/15*H17)),
                                          IF(I17="Tous les 20 ans",MAX(1,INT((YEAR(Dossier!B$11)-YEAR(J17))/20*H17)),
                                             1
                                          )
                                       )
                                    )
                                 )
                              )
                           )
                        )
                     )
                  )
               )
            )
         )
      )
   )
))</f>
        <v/>
      </c>
      <c r="L17" s="27" t="str">
        <f t="shared" si="2"/>
        <v/>
      </c>
      <c r="M17" s="67" t="str">
        <f>IF(ISNUMBER(K17),IF(I17="Sans renouvellement","",
   IF(I17="Par jour",J17+CEILING((Dossier!B$11-J17+1)/H17,1)*H17,
      IF(I17="Par mois",DATE(YEAR(J17),MONTH(J17)+CEILING((YEAR(Dossier!B$11)*12+MONTH(Dossier!B$11)-(YEAR(J17)*12+MONTH(J17))+1)/H17,1)*H17,DAY(J17)),
         IF(I17="Par an",DATE(YEAR(J17)+CEILING((YEAR(Dossier!B$11)-YEAR(J17)+1)/H17,1)*H17,MONTH(J17),DAY(J17)),
            IF(I17="Tous les 2 ans",DATE(YEAR(J17)+2*CEILING((YEAR(Dossier!B$11)-YEAR(J17)+1)/2,1),MONTH(J17),DAY(J17)),
               IF(I17="Tous les 3 ans",DATE(YEAR(J17)+3*CEILING((YEAR(Dossier!B$11)-YEAR(J17)+1)/3,1),MONTH(J17),DAY(J17)),
                  IF(I17="Tous les 4 ans",DATE(YEAR(J17)+4*CEILING((YEAR(Dossier!B$11)-YEAR(J17)+1)/4,1),MONTH(J17),DAY(J17)),
                     IF(I17="Tous les 5 ans",DATE(YEAR(J17)+5*CEILING((YEAR(Dossier!B$11)-YEAR(J17)+1)/5,1),MONTH(J17),DAY(J17)),
                        IF(I17="Tous les 6 ans",DATE(YEAR(J17)+6*CEILING((YEAR(Dossier!B$11)-YEAR(J17)+1)/6,1),MONTH(J17),DAY(J17)),
                           IF(I17="Tous les 7 ans",DATE(YEAR(J17)+7*CEILING((YEAR(Dossier!B$11)-YEAR(J17)+1)/7,1),MONTH(J17),DAY(J17)),
                              IF(I17="Tous les 8 ans",DATE(YEAR(J17)+8*CEILING((YEAR(Dossier!B$11)-YEAR(J17)+1)/8,1),MONTH(J17),DAY(J17)),
                                 IF(I17="Tous les 9 ans",DATE(YEAR(J17)+9*CEILING((YEAR(Dossier!B$11)-YEAR(J17)+1)/9,1),MONTH(J17),DAY(J17)),
                                    IF(I17="Tous les 10 ans",DATE(YEAR(J17)+10*CEILING((YEAR(Dossier!B$11)-YEAR(J17)+1)/10,1),MONTH(J17),DAY(J17)),
                                       IF(I17="Tous les 15 ans",DATE(YEAR(J17)+15*CEILING((YEAR(Dossier!B$11)-YEAR(J17)+1)/15,1),MONTH(J17),DAY(J17)),
                                          IF(I17="Tous les 20 ans",DATE(YEAR(J17)+20*CEILING((YEAR(Dossier!B$11)-YEAR(J17)+1)/20,1),MONTH(J17),DAY(J17)),
                                             J17
                                          )
                                       )
                                    )
                                 )
                              )
                           )
                        )
                     )
                  )
               )
            )
         )
      )
   )
),"")</f>
        <v/>
      </c>
      <c r="N17" s="68" t="str">
        <f>IF(ISNUMBER(M17),DATEDIF(Dossier!$B$8,'Postes patrimoniaux permanents'!M17,"Y"),"")</f>
        <v/>
      </c>
      <c r="O17" s="27" t="str">
        <f t="shared" si="3"/>
        <v/>
      </c>
      <c r="R17" s="75"/>
      <c r="S17" s="26"/>
      <c r="T17" s="26"/>
      <c r="U17" s="26"/>
      <c r="V17" s="26"/>
      <c r="AG17" s="65" t="s">
        <v>149</v>
      </c>
    </row>
    <row r="18" spans="1:33" x14ac:dyDescent="0.25">
      <c r="A18" s="3"/>
      <c r="B18" s="2"/>
      <c r="C18" s="25"/>
      <c r="D18" s="3"/>
      <c r="E18" s="5" t="str">
        <f>IF($D18="Oui, Indice annuel",VLOOKUP(YEAR($B18),'Indices d''actualisation'!$A$4:$C$27,2,FALSE),IF($D18="Oui, Indice mensuel",VLOOKUP(DATE(YEAR($B18),MONTH($B18),1),'Indices d''actualisation'!$G$4:$H$291,2,FALSE),""))</f>
        <v/>
      </c>
      <c r="F18" s="5" t="str">
        <f>IF($D18="Oui, Indice annuel", VLOOKUP(YEAR(Dossier!$B$11), 'Indices d''actualisation'!$A$4:$C$27, 2, FALSE),IF($D18="Oui, Indice mensuel",VLOOKUP(DATE(YEAR(Dossier!$B$11),MONTH(Dossier!$B$11),1),'Indices d''actualisation'!$G$4:$H$291,2,FALSE),""))</f>
        <v/>
      </c>
      <c r="G18" s="27">
        <f t="shared" si="0"/>
        <v>0</v>
      </c>
      <c r="H18" s="31"/>
      <c r="I18" s="3"/>
      <c r="J18" s="66" t="str">
        <f t="shared" si="1"/>
        <v/>
      </c>
      <c r="K18" s="32" t="str">
        <f>IF(ISBLANK(C18),"",IF(I18="Sans renouvellement",1,
   IF(I18="Par jour",INT((Dossier!B$11-J18+1)*H18),
      IF(I18="Par mois",INT((YEAR(Dossier!B$11)*12+MONTH(Dossier!B$11)-(YEAR(J18)*12+MONTH(J18))+1)*H18),
         IF(I18="Par an",INT((YEAR(Dossier!B$11)-YEAR(J18)+1)*H18),
            IF(I18="Tous les 2 ans",MAX(1,INT((YEAR(Dossier!B$11)-YEAR(J18))/2*H18)),
               IF(I18="Tous les 3 ans",MAX(1,INT((YEAR(Dossier!B$11)-YEAR(J18))/3*H18)),
                  IF(I18="Tous les 4 ans",MAX(1,INT((YEAR(Dossier!B$11)-YEAR(J18))/4*H18)),
                     IF(I18="Tous les 5 ans",MAX(1,INT((YEAR(Dossier!B$11)-YEAR(J18))/5*H18)),
                        IF(I18="Tous les 6 ans",MAX(1,INT((YEAR(Dossier!B$11)-YEAR(J18))/6*H18)),
                           IF(I18="Tous les 7 ans",MAX(1,INT((YEAR(Dossier!B$11)-YEAR(J18))/7*H18)),
                              IF(I18="Tous les 8 ans",MAX(1,INT((YEAR(Dossier!B$11)-YEAR(J18))/8*H18)),
                                 IF(I18="Tous les 9 ans",MAX(1,INT((YEAR(Dossier!B$11)-YEAR(J18))/9*H18)),
                                    IF(I18="Tous les 10 ans",MAX(1,INT((YEAR(Dossier!B$11)-YEAR(J18))/10*H18)),
                                       IF(I18="Tous les 15 ans",MAX(1,INT((YEAR(Dossier!B$11)-YEAR(J18))/15*H18)),
                                          IF(I18="Tous les 20 ans",MAX(1,INT((YEAR(Dossier!B$11)-YEAR(J18))/20*H18)),
                                             1
                                          )
                                       )
                                    )
                                 )
                              )
                           )
                        )
                     )
                  )
               )
            )
         )
      )
   )
))</f>
        <v/>
      </c>
      <c r="L18" s="27" t="str">
        <f t="shared" si="2"/>
        <v/>
      </c>
      <c r="M18" s="67" t="str">
        <f>IF(ISNUMBER(K18),IF(I18="Sans renouvellement","",
   IF(I18="Par jour",J18+CEILING((Dossier!B$11-J18+1)/H18,1)*H18,
      IF(I18="Par mois",DATE(YEAR(J18),MONTH(J18)+CEILING((YEAR(Dossier!B$11)*12+MONTH(Dossier!B$11)-(YEAR(J18)*12+MONTH(J18))+1)/H18,1)*H18,DAY(J18)),
         IF(I18="Par an",DATE(YEAR(J18)+CEILING((YEAR(Dossier!B$11)-YEAR(J18)+1)/H18,1)*H18,MONTH(J18),DAY(J18)),
            IF(I18="Tous les 2 ans",DATE(YEAR(J18)+2*CEILING((YEAR(Dossier!B$11)-YEAR(J18)+1)/2,1),MONTH(J18),DAY(J18)),
               IF(I18="Tous les 3 ans",DATE(YEAR(J18)+3*CEILING((YEAR(Dossier!B$11)-YEAR(J18)+1)/3,1),MONTH(J18),DAY(J18)),
                  IF(I18="Tous les 4 ans",DATE(YEAR(J18)+4*CEILING((YEAR(Dossier!B$11)-YEAR(J18)+1)/4,1),MONTH(J18),DAY(J18)),
                     IF(I18="Tous les 5 ans",DATE(YEAR(J18)+5*CEILING((YEAR(Dossier!B$11)-YEAR(J18)+1)/5,1),MONTH(J18),DAY(J18)),
                        IF(I18="Tous les 6 ans",DATE(YEAR(J18)+6*CEILING((YEAR(Dossier!B$11)-YEAR(J18)+1)/6,1),MONTH(J18),DAY(J18)),
                           IF(I18="Tous les 7 ans",DATE(YEAR(J18)+7*CEILING((YEAR(Dossier!B$11)-YEAR(J18)+1)/7,1),MONTH(J18),DAY(J18)),
                              IF(I18="Tous les 8 ans",DATE(YEAR(J18)+8*CEILING((YEAR(Dossier!B$11)-YEAR(J18)+1)/8,1),MONTH(J18),DAY(J18)),
                                 IF(I18="Tous les 9 ans",DATE(YEAR(J18)+9*CEILING((YEAR(Dossier!B$11)-YEAR(J18)+1)/9,1),MONTH(J18),DAY(J18)),
                                    IF(I18="Tous les 10 ans",DATE(YEAR(J18)+10*CEILING((YEAR(Dossier!B$11)-YEAR(J18)+1)/10,1),MONTH(J18),DAY(J18)),
                                       IF(I18="Tous les 15 ans",DATE(YEAR(J18)+15*CEILING((YEAR(Dossier!B$11)-YEAR(J18)+1)/15,1),MONTH(J18),DAY(J18)),
                                          IF(I18="Tous les 20 ans",DATE(YEAR(J18)+20*CEILING((YEAR(Dossier!B$11)-YEAR(J18)+1)/20,1),MONTH(J18),DAY(J18)),
                                             J18
                                          )
                                       )
                                    )
                                 )
                              )
                           )
                        )
                     )
                  )
               )
            )
         )
      )
   )
),"")</f>
        <v/>
      </c>
      <c r="N18" s="68" t="str">
        <f>IF(ISNUMBER(M18),DATEDIF(Dossier!$B$8,'Postes patrimoniaux permanents'!M18,"Y"),"")</f>
        <v/>
      </c>
      <c r="O18" s="27" t="str">
        <f t="shared" si="3"/>
        <v/>
      </c>
      <c r="R18" s="75"/>
      <c r="S18" s="26"/>
      <c r="T18" s="26"/>
      <c r="U18" s="26"/>
      <c r="V18" s="26"/>
      <c r="AG18" s="65" t="s">
        <v>150</v>
      </c>
    </row>
    <row r="19" spans="1:33" x14ac:dyDescent="0.25">
      <c r="A19" s="3"/>
      <c r="B19" s="2"/>
      <c r="C19" s="25"/>
      <c r="D19" s="3"/>
      <c r="E19" s="5" t="str">
        <f>IF($D19="Oui, Indice annuel",VLOOKUP(YEAR($B19),'Indices d''actualisation'!$A$4:$C$27,2,FALSE),IF($D19="Oui, Indice mensuel",VLOOKUP(DATE(YEAR($B19),MONTH($B19),1),'Indices d''actualisation'!$G$4:$H$291,2,FALSE),""))</f>
        <v/>
      </c>
      <c r="F19" s="5" t="str">
        <f>IF($D19="Oui, Indice annuel", VLOOKUP(YEAR(Dossier!$B$11), 'Indices d''actualisation'!$A$4:$C$27, 2, FALSE),IF($D19="Oui, Indice mensuel",VLOOKUP(DATE(YEAR(Dossier!$B$11),MONTH(Dossier!$B$11),1),'Indices d''actualisation'!$G$4:$H$291,2,FALSE),""))</f>
        <v/>
      </c>
      <c r="G19" s="27">
        <f t="shared" si="0"/>
        <v>0</v>
      </c>
      <c r="H19" s="31"/>
      <c r="I19" s="3"/>
      <c r="J19" s="66" t="str">
        <f t="shared" si="1"/>
        <v/>
      </c>
      <c r="K19" s="32" t="str">
        <f>IF(ISBLANK(C19),"",IF(I19="Sans renouvellement",1,
   IF(I19="Par jour",INT((Dossier!B$11-J19+1)*H19),
      IF(I19="Par mois",INT((YEAR(Dossier!B$11)*12+MONTH(Dossier!B$11)-(YEAR(J19)*12+MONTH(J19))+1)*H19),
         IF(I19="Par an",INT((YEAR(Dossier!B$11)-YEAR(J19)+1)*H19),
            IF(I19="Tous les 2 ans",MAX(1,INT((YEAR(Dossier!B$11)-YEAR(J19))/2*H19)),
               IF(I19="Tous les 3 ans",MAX(1,INT((YEAR(Dossier!B$11)-YEAR(J19))/3*H19)),
                  IF(I19="Tous les 4 ans",MAX(1,INT((YEAR(Dossier!B$11)-YEAR(J19))/4*H19)),
                     IF(I19="Tous les 5 ans",MAX(1,INT((YEAR(Dossier!B$11)-YEAR(J19))/5*H19)),
                        IF(I19="Tous les 6 ans",MAX(1,INT((YEAR(Dossier!B$11)-YEAR(J19))/6*H19)),
                           IF(I19="Tous les 7 ans",MAX(1,INT((YEAR(Dossier!B$11)-YEAR(J19))/7*H19)),
                              IF(I19="Tous les 8 ans",MAX(1,INT((YEAR(Dossier!B$11)-YEAR(J19))/8*H19)),
                                 IF(I19="Tous les 9 ans",MAX(1,INT((YEAR(Dossier!B$11)-YEAR(J19))/9*H19)),
                                    IF(I19="Tous les 10 ans",MAX(1,INT((YEAR(Dossier!B$11)-YEAR(J19))/10*H19)),
                                       IF(I19="Tous les 15 ans",MAX(1,INT((YEAR(Dossier!B$11)-YEAR(J19))/15*H19)),
                                          IF(I19="Tous les 20 ans",MAX(1,INT((YEAR(Dossier!B$11)-YEAR(J19))/20*H19)),
                                             1
                                          )
                                       )
                                    )
                                 )
                              )
                           )
                        )
                     )
                  )
               )
            )
         )
      )
   )
))</f>
        <v/>
      </c>
      <c r="L19" s="27" t="str">
        <f t="shared" si="2"/>
        <v/>
      </c>
      <c r="M19" s="67" t="str">
        <f>IF(ISNUMBER(K19),IF(I19="Sans renouvellement","",
   IF(I19="Par jour",J19+CEILING((Dossier!B$11-J19+1)/H19,1)*H19,
      IF(I19="Par mois",DATE(YEAR(J19),MONTH(J19)+CEILING((YEAR(Dossier!B$11)*12+MONTH(Dossier!B$11)-(YEAR(J19)*12+MONTH(J19))+1)/H19,1)*H19,DAY(J19)),
         IF(I19="Par an",DATE(YEAR(J19)+CEILING((YEAR(Dossier!B$11)-YEAR(J19)+1)/H19,1)*H19,MONTH(J19),DAY(J19)),
            IF(I19="Tous les 2 ans",DATE(YEAR(J19)+2*CEILING((YEAR(Dossier!B$11)-YEAR(J19)+1)/2,1),MONTH(J19),DAY(J19)),
               IF(I19="Tous les 3 ans",DATE(YEAR(J19)+3*CEILING((YEAR(Dossier!B$11)-YEAR(J19)+1)/3,1),MONTH(J19),DAY(J19)),
                  IF(I19="Tous les 4 ans",DATE(YEAR(J19)+4*CEILING((YEAR(Dossier!B$11)-YEAR(J19)+1)/4,1),MONTH(J19),DAY(J19)),
                     IF(I19="Tous les 5 ans",DATE(YEAR(J19)+5*CEILING((YEAR(Dossier!B$11)-YEAR(J19)+1)/5,1),MONTH(J19),DAY(J19)),
                        IF(I19="Tous les 6 ans",DATE(YEAR(J19)+6*CEILING((YEAR(Dossier!B$11)-YEAR(J19)+1)/6,1),MONTH(J19),DAY(J19)),
                           IF(I19="Tous les 7 ans",DATE(YEAR(J19)+7*CEILING((YEAR(Dossier!B$11)-YEAR(J19)+1)/7,1),MONTH(J19),DAY(J19)),
                              IF(I19="Tous les 8 ans",DATE(YEAR(J19)+8*CEILING((YEAR(Dossier!B$11)-YEAR(J19)+1)/8,1),MONTH(J19),DAY(J19)),
                                 IF(I19="Tous les 9 ans",DATE(YEAR(J19)+9*CEILING((YEAR(Dossier!B$11)-YEAR(J19)+1)/9,1),MONTH(J19),DAY(J19)),
                                    IF(I19="Tous les 10 ans",DATE(YEAR(J19)+10*CEILING((YEAR(Dossier!B$11)-YEAR(J19)+1)/10,1),MONTH(J19),DAY(J19)),
                                       IF(I19="Tous les 15 ans",DATE(YEAR(J19)+15*CEILING((YEAR(Dossier!B$11)-YEAR(J19)+1)/15,1),MONTH(J19),DAY(J19)),
                                          IF(I19="Tous les 20 ans",DATE(YEAR(J19)+20*CEILING((YEAR(Dossier!B$11)-YEAR(J19)+1)/20,1),MONTH(J19),DAY(J19)),
                                             J19
                                          )
                                       )
                                    )
                                 )
                              )
                           )
                        )
                     )
                  )
               )
            )
         )
      )
   )
),"")</f>
        <v/>
      </c>
      <c r="N19" s="68" t="str">
        <f>IF(ISNUMBER(M19),DATEDIF(Dossier!$B$8,'Postes patrimoniaux permanents'!M19,"Y"),"")</f>
        <v/>
      </c>
      <c r="O19" s="27" t="str">
        <f t="shared" si="3"/>
        <v/>
      </c>
      <c r="R19" s="75"/>
      <c r="S19" s="26"/>
      <c r="T19" s="26"/>
      <c r="U19" s="26"/>
      <c r="V19" s="26"/>
      <c r="AG19" s="65" t="s">
        <v>151</v>
      </c>
    </row>
    <row r="20" spans="1:33" x14ac:dyDescent="0.25">
      <c r="K20" s="69" t="s">
        <v>176</v>
      </c>
      <c r="L20" s="28">
        <f>SUM(L10:L19)</f>
        <v>0</v>
      </c>
      <c r="P20" s="26"/>
      <c r="Q20" s="26"/>
      <c r="R20" s="26"/>
      <c r="S20" s="26"/>
      <c r="AG20" s="65" t="s">
        <v>152</v>
      </c>
    </row>
    <row r="21" spans="1:33" s="22" customFormat="1" ht="55.5" customHeight="1" x14ac:dyDescent="0.25">
      <c r="A21" s="22" t="s">
        <v>40</v>
      </c>
      <c r="B21" s="22" t="s">
        <v>166</v>
      </c>
      <c r="C21" s="39" t="s">
        <v>167</v>
      </c>
      <c r="D21" s="39" t="s">
        <v>168</v>
      </c>
      <c r="E21" s="22" t="s">
        <v>169</v>
      </c>
      <c r="F21" s="22" t="s">
        <v>170</v>
      </c>
      <c r="G21" s="22" t="s">
        <v>171</v>
      </c>
      <c r="H21" s="47"/>
      <c r="I21" s="22" t="s">
        <v>178</v>
      </c>
      <c r="J21" s="22" t="s">
        <v>179</v>
      </c>
      <c r="K21" s="23" t="s">
        <v>49</v>
      </c>
      <c r="L21" s="22" t="s">
        <v>35</v>
      </c>
      <c r="M21" s="22" t="s">
        <v>36</v>
      </c>
      <c r="N21" s="47"/>
      <c r="O21" s="47"/>
      <c r="P21" s="47"/>
      <c r="Q21" s="47"/>
      <c r="R21" s="47"/>
      <c r="S21" s="47"/>
      <c r="T21" s="47"/>
      <c r="U21" s="47"/>
      <c r="V21" s="47"/>
      <c r="W21" s="47"/>
      <c r="AE21" s="72" t="s">
        <v>153</v>
      </c>
    </row>
    <row r="22" spans="1:33" x14ac:dyDescent="0.25">
      <c r="A22" s="5" t="str">
        <f>IF(ISBLANK(A10),"",A10)</f>
        <v/>
      </c>
      <c r="B22" s="5" cm="1">
        <f t="array" aca="1" ref="B2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2" s="71" t="str" cm="1">
        <f t="array" aca="1" ref="C22" ca="1">IF(ISNUMBER(N10),IF(AND(Dossier!$B$6="Masculin",$C$3="Tables stationnaires"),INDIRECT("'Homme stationnaire 2025'!DA"&amp;$N10+2),IF(AND(Dossier!$B$6="Masculin",$C$3="Tables prospectives"),INDIRECT("'Homme prospectif 2025'!CM"&amp;$N10+2),IF(AND(Dossier!$B$6="Féminin",$C$3="Tables stationnaires"),INDIRECT("'Femme stationnaire 2025'!DA"&amp;$N10+2),IF(AND(Dossier!$B$6="Féminin",$C$3="Tables prospectives"),INDIRECT("'Femme prospectif 2025'!CM"&amp;$N10+2),IF(AND(Dossier!$B$6="Indéterminé",$C$3="Tables stationnaires"),INDIRECT("'I Stationnaire 2025'!DA"&amp;$N10+2),IF(AND(Dossier!$B$6="Indéterminé",$C$3="Tables prospectives"),INDIRECT("'I prospectif 2025'!CM"&amp;$N10+2),"")))))),"")</f>
        <v/>
      </c>
      <c r="D22" s="5" t="str" cm="1">
        <f t="array" aca="1" ref="D22" ca="1">IF(ISNUMBER(N10),IF(AND(Dossier!$B$6="Masculin",$C$3="Tables stationnaires"),INDIRECT("'Homme stationnaire 2025'!"&amp;ADDRESS(Dossier!$D$11+2,$N10+1,4,1)),IF(AND(Dossier!$B$6="Masculin",$C$3="Tables prospectives"),IF($N10+1&gt;90,INDIRECT("'Homme prospectif 2025'!CM"&amp;Dossier!$D$11+2),INDIRECT("'Homme prospectif 2025'!"&amp;ADDRESS(Dossier!$D$11+2,$N10+1,4,1))),IF(AND(Dossier!$B$6="Féminin",$C$3="Tables stationnaires"),INDIRECT("'Femme stationnaire 2025'!"&amp;ADDRESS(Dossier!$D$11+2,$N10+1,4,1)),IF(AND(Dossier!$B$6="Féminin",$C$3="Tables prospectives"),IF($N10+1&gt;90,INDIRECT("'Femme prospectif 2025'!CM"&amp;Dossier!$D$11+2),INDIRECT("'Femme prospectif 2025'!"&amp;ADDRESS(Dossier!$D$11+2,$N10+1,4,1))),IF(AND(Dossier!$B$6="Indéterminé",$C$3="Tables stationnaires"),INDIRECT("'I Stationnaire 2025'!"&amp;ADDRESS(Dossier!$D$11+2,$N10+1,4,1)),IF(AND(Dossier!$B$6="Indéterminé",$C$3="Tables prospectives"),IF($N10+1&gt;90,INDIRECT("'I prospectif 2025'!CM"&amp;Dossier!$D$11+2),INDIRECT("'I prospectif 2025'!"&amp;ADDRESS(Dossier!$D$11+2,$N10+1,4,1))),"")))))),"")</f>
        <v/>
      </c>
      <c r="E22" s="5" t="str">
        <f ca="1">IF(ISNUMBER(D22),IF($C$4="Méthode exacte",B22-D22,C22),"")</f>
        <v/>
      </c>
      <c r="F22" s="28" t="str">
        <f ca="1">IF(ISNUMBER(E22),O10*E22,"")</f>
        <v/>
      </c>
      <c r="G22" s="28" t="str">
        <f ca="1">IF(ISNUMBER(F22),F22+G10,"")</f>
        <v/>
      </c>
      <c r="I22" s="138">
        <f ca="1">L20+G32</f>
        <v>0</v>
      </c>
      <c r="J22" s="139"/>
      <c r="K22" s="138">
        <f ca="1">I22*Dossier!$B$20*Dossier!$B$21</f>
        <v>0</v>
      </c>
      <c r="L22" s="138">
        <f ca="1">MIN(MAX(0,I22-J22),K22)</f>
        <v>0</v>
      </c>
      <c r="M22" s="138">
        <f ca="1">MIN(MAX(0,(K22-L22)),G22)</f>
        <v>0</v>
      </c>
      <c r="AE22" s="65" t="s">
        <v>154</v>
      </c>
    </row>
    <row r="23" spans="1:33" x14ac:dyDescent="0.25">
      <c r="A23" s="5" t="str">
        <f t="shared" ref="A23:A31" si="4">IF(ISBLANK(A11),"",A11)</f>
        <v/>
      </c>
      <c r="B23" s="5" cm="1">
        <f t="array" aca="1" ref="B2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3" s="71" t="str" cm="1">
        <f t="array" aca="1" ref="C23" ca="1">IF(ISNUMBER(N11),IF(AND(Dossier!$B$6="Masculin",$C$3="Tables stationnaires"),INDIRECT("'Homme stationnaire 2025'!DA"&amp;$N11+2),IF(AND(Dossier!$B$6="Masculin",$C$3="Tables prospectives"),INDIRECT("'Homme prospectif 2025'!CM"&amp;$N11+2),IF(AND(Dossier!$B$6="Féminin",$C$3="Tables stationnaires"),INDIRECT("'Femme stationnaire 2025'!DA"&amp;$N11+2),IF(AND(Dossier!$B$6="Féminin",$C$3="Tables prospectives"),INDIRECT("'Femme prospectif 2025'!CM"&amp;$N11+2),IF(AND(Dossier!$B$6="Indéterminé",$C$3="Tables stationnaires"),INDIRECT("'I Stationnaire 2025'!DA"&amp;$N11+2),IF(AND(Dossier!$B$6="Indéterminé",$C$3="Tables prospectives"),INDIRECT("'I prospectif 2025'!CM"&amp;$N11+2),"")))))),"")</f>
        <v/>
      </c>
      <c r="D23" s="5" t="str" cm="1">
        <f t="array" aca="1" ref="D23" ca="1">IF(ISNUMBER(N11),IF(AND(Dossier!$B$6="Masculin",$C$3="Tables stationnaires"),INDIRECT("'Homme stationnaire 2025'!"&amp;ADDRESS(Dossier!$D$11+2,$N11+1,4,1)),IF(AND(Dossier!$B$6="Masculin",$C$3="Tables prospectives"),IF($N11+1&gt;90,INDIRECT("'Homme prospectif 2025'!CM"&amp;Dossier!$D$11+2),INDIRECT("'Homme prospectif 2025'!"&amp;ADDRESS(Dossier!$D$11+2,$N11+1,4,1))),IF(AND(Dossier!$B$6="Féminin",$C$3="Tables stationnaires"),INDIRECT("'Femme stationnaire 2025'!"&amp;ADDRESS(Dossier!$D$11+2,$N11+1,4,1)),IF(AND(Dossier!$B$6="Féminin",$C$3="Tables prospectives"),IF($N11+1&gt;90,INDIRECT("'Femme prospectif 2025'!CM"&amp;Dossier!$D$11+2),INDIRECT("'Femme prospectif 2025'!"&amp;ADDRESS(Dossier!$D$11+2,$N11+1,4,1))),IF(AND(Dossier!$B$6="Indéterminé",$C$3="Tables stationnaires"),INDIRECT("'I Stationnaire 2025'!"&amp;ADDRESS(Dossier!$D$11+2,$N11+1,4,1)),IF(AND(Dossier!$B$6="Indéterminé",$C$3="Tables prospectives"),IF($N11+1&gt;90,INDIRECT("'I prospectif 2025'!CM"&amp;Dossier!$D$11+2),INDIRECT("'I prospectif 2025'!"&amp;ADDRESS(Dossier!$D$11+2,$N11+1,4,1))),"")))))),"")</f>
        <v/>
      </c>
      <c r="E23" s="5" t="str">
        <f t="shared" ref="E23:E31" ca="1" si="5">IF(ISNUMBER(D23),IF($C$4="Méthode exacte",B23-D23,C23),"")</f>
        <v/>
      </c>
      <c r="F23" s="28" t="str">
        <f t="shared" ref="F23:F31" ca="1" si="6">IF(ISNUMBER(E23),O11*E23,"")</f>
        <v/>
      </c>
      <c r="G23" s="28" t="str">
        <f t="shared" ref="G23:G31" ca="1" si="7">IF(ISNUMBER(F23),F23+G11,"")</f>
        <v/>
      </c>
      <c r="H23" s="36"/>
      <c r="I23" s="138"/>
      <c r="J23" s="139"/>
      <c r="K23" s="138"/>
      <c r="L23" s="138"/>
      <c r="M23" s="138"/>
    </row>
    <row r="24" spans="1:33" x14ac:dyDescent="0.25">
      <c r="A24" s="5" t="str">
        <f t="shared" si="4"/>
        <v/>
      </c>
      <c r="B24" s="5" cm="1">
        <f t="array" aca="1" ref="B2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4" s="71" t="str" cm="1">
        <f t="array" aca="1" ref="C24" ca="1">IF(ISNUMBER(N12),IF(AND(Dossier!$B$6="Masculin",$C$3="Tables stationnaires"),INDIRECT("'Homme stationnaire 2025'!DA"&amp;$N12+2),IF(AND(Dossier!$B$6="Masculin",$C$3="Tables prospectives"),INDIRECT("'Homme prospectif 2025'!CM"&amp;$N12+2),IF(AND(Dossier!$B$6="Féminin",$C$3="Tables stationnaires"),INDIRECT("'Femme stationnaire 2025'!DA"&amp;$N12+2),IF(AND(Dossier!$B$6="Féminin",$C$3="Tables prospectives"),INDIRECT("'Femme prospectif 2025'!CM"&amp;$N12+2),IF(AND(Dossier!$B$6="Indéterminé",$C$3="Tables stationnaires"),INDIRECT("'I Stationnaire 2025'!DA"&amp;$N12+2),IF(AND(Dossier!$B$6="Indéterminé",$C$3="Tables prospectives"),INDIRECT("'I prospectif 2025'!CM"&amp;$N12+2),"")))))),"")</f>
        <v/>
      </c>
      <c r="D24" s="5" t="str" cm="1">
        <f t="array" aca="1" ref="D24" ca="1">IF(ISNUMBER(N12),IF(AND(Dossier!$B$6="Masculin",$C$3="Tables stationnaires"),INDIRECT("'Homme stationnaire 2025'!"&amp;ADDRESS(Dossier!$D$11+2,$N12+1,4,1)),IF(AND(Dossier!$B$6="Masculin",$C$3="Tables prospectives"),IF($N12+1&gt;90,INDIRECT("'Homme prospectif 2025'!CM"&amp;Dossier!$D$11+2),INDIRECT("'Homme prospectif 2025'!"&amp;ADDRESS(Dossier!$D$11+2,$N12+1,4,1))),IF(AND(Dossier!$B$6="Féminin",$C$3="Tables stationnaires"),INDIRECT("'Femme stationnaire 2025'!"&amp;ADDRESS(Dossier!$D$11+2,$N12+1,4,1)),IF(AND(Dossier!$B$6="Féminin",$C$3="Tables prospectives"),IF($N12+1&gt;90,INDIRECT("'Femme prospectif 2025'!CM"&amp;Dossier!$D$11+2),INDIRECT("'Femme prospectif 2025'!"&amp;ADDRESS(Dossier!$D$11+2,$N12+1,4,1))),IF(AND(Dossier!$B$6="Indéterminé",$C$3="Tables stationnaires"),INDIRECT("'I Stationnaire 2025'!"&amp;ADDRESS(Dossier!$D$11+2,$N12+1,4,1)),IF(AND(Dossier!$B$6="Indéterminé",$C$3="Tables prospectives"),IF($N12+1&gt;90,INDIRECT("'I prospectif 2025'!CM"&amp;Dossier!$D$11+2),INDIRECT("'I prospectif 2025'!"&amp;ADDRESS(Dossier!$D$11+2,$N12+1,4,1))),"")))))),"")</f>
        <v/>
      </c>
      <c r="E24" s="5" t="str">
        <f t="shared" ca="1" si="5"/>
        <v/>
      </c>
      <c r="F24" s="28" t="str">
        <f t="shared" ca="1" si="6"/>
        <v/>
      </c>
      <c r="G24" s="28" t="str">
        <f t="shared" ca="1" si="7"/>
        <v/>
      </c>
      <c r="I24" s="138"/>
      <c r="J24" s="139"/>
      <c r="K24" s="138"/>
      <c r="L24" s="138"/>
      <c r="M24" s="138"/>
    </row>
    <row r="25" spans="1:33" x14ac:dyDescent="0.25">
      <c r="A25" s="5" t="str">
        <f t="shared" si="4"/>
        <v/>
      </c>
      <c r="B25" s="5" cm="1">
        <f t="array" aca="1" ref="B25"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5" s="71" t="str" cm="1">
        <f t="array" aca="1" ref="C25" ca="1">IF(ISNUMBER(N13),IF(AND(Dossier!$B$6="Masculin",$C$3="Tables stationnaires"),INDIRECT("'Homme stationnaire 2025'!DA"&amp;$N13+2),IF(AND(Dossier!$B$6="Masculin",$C$3="Tables prospectives"),INDIRECT("'Homme prospectif 2025'!CM"&amp;$N13+2),IF(AND(Dossier!$B$6="Féminin",$C$3="Tables stationnaires"),INDIRECT("'Femme stationnaire 2025'!DA"&amp;$N13+2),IF(AND(Dossier!$B$6="Féminin",$C$3="Tables prospectives"),INDIRECT("'Femme prospectif 2025'!CM"&amp;$N13+2),IF(AND(Dossier!$B$6="Indéterminé",$C$3="Tables stationnaires"),INDIRECT("'I Stationnaire 2025'!DA"&amp;$N13+2),IF(AND(Dossier!$B$6="Indéterminé",$C$3="Tables prospectives"),INDIRECT("'I prospectif 2025'!CM"&amp;$N13+2),"")))))),"")</f>
        <v/>
      </c>
      <c r="D25" s="5" t="str" cm="1">
        <f t="array" aca="1" ref="D25" ca="1">IF(ISNUMBER(N13),IF(AND(Dossier!$B$6="Masculin",$C$3="Tables stationnaires"),INDIRECT("'Homme stationnaire 2025'!"&amp;ADDRESS(Dossier!$D$11+2,$N13+1,4,1)),IF(AND(Dossier!$B$6="Masculin",$C$3="Tables prospectives"),IF($N13+1&gt;90,INDIRECT("'Homme prospectif 2025'!CM"&amp;Dossier!$D$11+2),INDIRECT("'Homme prospectif 2025'!"&amp;ADDRESS(Dossier!$D$11+2,$N13+1,4,1))),IF(AND(Dossier!$B$6="Féminin",$C$3="Tables stationnaires"),INDIRECT("'Femme stationnaire 2025'!"&amp;ADDRESS(Dossier!$D$11+2,$N13+1,4,1)),IF(AND(Dossier!$B$6="Féminin",$C$3="Tables prospectives"),IF($N13+1&gt;90,INDIRECT("'Femme prospectif 2025'!CM"&amp;Dossier!$D$11+2),INDIRECT("'Femme prospectif 2025'!"&amp;ADDRESS(Dossier!$D$11+2,$N13+1,4,1))),IF(AND(Dossier!$B$6="Indéterminé",$C$3="Tables stationnaires"),INDIRECT("'I Stationnaire 2025'!"&amp;ADDRESS(Dossier!$D$11+2,$N13+1,4,1)),IF(AND(Dossier!$B$6="Indéterminé",$C$3="Tables prospectives"),IF($N13+1&gt;90,INDIRECT("'I prospectif 2025'!CM"&amp;Dossier!$D$11+2),INDIRECT("'I prospectif 2025'!"&amp;ADDRESS(Dossier!$D$11+2,$N13+1,4,1))),"")))))),"")</f>
        <v/>
      </c>
      <c r="E25" s="5" t="str">
        <f t="shared" ca="1" si="5"/>
        <v/>
      </c>
      <c r="F25" s="28" t="str">
        <f t="shared" ca="1" si="6"/>
        <v/>
      </c>
      <c r="G25" s="28" t="str">
        <f t="shared" ca="1" si="7"/>
        <v/>
      </c>
      <c r="I25" s="138"/>
      <c r="J25" s="139"/>
      <c r="K25" s="138"/>
      <c r="L25" s="138"/>
      <c r="M25" s="138"/>
    </row>
    <row r="26" spans="1:33" x14ac:dyDescent="0.25">
      <c r="A26" s="5" t="str">
        <f t="shared" si="4"/>
        <v/>
      </c>
      <c r="B26" s="5" cm="1">
        <f t="array" aca="1" ref="B26"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6" s="71" t="str" cm="1">
        <f t="array" aca="1" ref="C26" ca="1">IF(ISNUMBER(N14),IF(AND(Dossier!$B$6="Masculin",$C$3="Tables stationnaires"),INDIRECT("'Homme stationnaire 2025'!DA"&amp;$N14+2),IF(AND(Dossier!$B$6="Masculin",$C$3="Tables prospectives"),INDIRECT("'Homme prospectif 2025'!CM"&amp;$N14+2),IF(AND(Dossier!$B$6="Féminin",$C$3="Tables stationnaires"),INDIRECT("'Femme stationnaire 2025'!DA"&amp;$N14+2),IF(AND(Dossier!$B$6="Féminin",$C$3="Tables prospectives"),INDIRECT("'Femme prospectif 2025'!CM"&amp;$N14+2),IF(AND(Dossier!$B$6="Indéterminé",$C$3="Tables stationnaires"),INDIRECT("'I Stationnaire 2025'!DA"&amp;$N14+2),IF(AND(Dossier!$B$6="Indéterminé",$C$3="Tables prospectives"),INDIRECT("'I prospectif 2025'!CM"&amp;$N14+2),"")))))),"")</f>
        <v/>
      </c>
      <c r="D26" s="5" t="str" cm="1">
        <f t="array" aca="1" ref="D26" ca="1">IF(ISNUMBER(N14),IF(AND(Dossier!$B$6="Masculin",$C$3="Tables stationnaires"),INDIRECT("'Homme stationnaire 2025'!"&amp;ADDRESS(Dossier!$D$11+2,$N14+1,4,1)),IF(AND(Dossier!$B$6="Masculin",$C$3="Tables prospectives"),IF($N14+1&gt;90,INDIRECT("'Homme prospectif 2025'!CM"&amp;Dossier!$D$11+2),INDIRECT("'Homme prospectif 2025'!"&amp;ADDRESS(Dossier!$D$11+2,$N14+1,4,1))),IF(AND(Dossier!$B$6="Féminin",$C$3="Tables stationnaires"),INDIRECT("'Femme stationnaire 2025'!"&amp;ADDRESS(Dossier!$D$11+2,$N14+1,4,1)),IF(AND(Dossier!$B$6="Féminin",$C$3="Tables prospectives"),IF($N14+1&gt;90,INDIRECT("'Femme prospectif 2025'!CM"&amp;Dossier!$D$11+2),INDIRECT("'Femme prospectif 2025'!"&amp;ADDRESS(Dossier!$D$11+2,$N14+1,4,1))),IF(AND(Dossier!$B$6="Indéterminé",$C$3="Tables stationnaires"),INDIRECT("'I Stationnaire 2025'!"&amp;ADDRESS(Dossier!$D$11+2,$N14+1,4,1)),IF(AND(Dossier!$B$6="Indéterminé",$C$3="Tables prospectives"),IF($N14+1&gt;90,INDIRECT("'I prospectif 2025'!CM"&amp;Dossier!$D$11+2),INDIRECT("'I prospectif 2025'!"&amp;ADDRESS(Dossier!$D$11+2,$N14+1,4,1))),"")))))),"")</f>
        <v/>
      </c>
      <c r="E26" s="5" t="str">
        <f t="shared" ca="1" si="5"/>
        <v/>
      </c>
      <c r="F26" s="28" t="str">
        <f t="shared" ca="1" si="6"/>
        <v/>
      </c>
      <c r="G26" s="28" t="str">
        <f t="shared" ca="1" si="7"/>
        <v/>
      </c>
      <c r="I26" s="138"/>
      <c r="J26" s="139"/>
      <c r="K26" s="138"/>
      <c r="L26" s="138"/>
      <c r="M26" s="138"/>
    </row>
    <row r="27" spans="1:33" x14ac:dyDescent="0.25">
      <c r="A27" s="5" t="str">
        <f t="shared" si="4"/>
        <v/>
      </c>
      <c r="B27" s="5" cm="1">
        <f t="array" aca="1" ref="B27"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7" s="71" t="str" cm="1">
        <f t="array" aca="1" ref="C27" ca="1">IF(ISNUMBER(N15),IF(AND(Dossier!$B$6="Masculin",$C$3="Tables stationnaires"),INDIRECT("'Homme stationnaire 2025'!DA"&amp;$N15+2),IF(AND(Dossier!$B$6="Masculin",$C$3="Tables prospectives"),INDIRECT("'Homme prospectif 2025'!CM"&amp;$N15+2),IF(AND(Dossier!$B$6="Féminin",$C$3="Tables stationnaires"),INDIRECT("'Femme stationnaire 2025'!DA"&amp;$N15+2),IF(AND(Dossier!$B$6="Féminin",$C$3="Tables prospectives"),INDIRECT("'Femme prospectif 2025'!CM"&amp;$N15+2),IF(AND(Dossier!$B$6="Indéterminé",$C$3="Tables stationnaires"),INDIRECT("'I Stationnaire 2025'!DA"&amp;$N15+2),IF(AND(Dossier!$B$6="Indéterminé",$C$3="Tables prospectives"),INDIRECT("'I prospectif 2025'!CM"&amp;$N15+2),"")))))),"")</f>
        <v/>
      </c>
      <c r="D27" s="5" t="str" cm="1">
        <f t="array" aca="1" ref="D27" ca="1">IF(ISNUMBER(N15),IF(AND(Dossier!$B$6="Masculin",$C$3="Tables stationnaires"),INDIRECT("'Homme stationnaire 2025'!"&amp;ADDRESS(Dossier!$D$11+2,$N15+1,4,1)),IF(AND(Dossier!$B$6="Masculin",$C$3="Tables prospectives"),IF($N15+1&gt;90,INDIRECT("'Homme prospectif 2025'!CM"&amp;Dossier!$D$11+2),INDIRECT("'Homme prospectif 2025'!"&amp;ADDRESS(Dossier!$D$11+2,$N15+1,4,1))),IF(AND(Dossier!$B$6="Féminin",$C$3="Tables stationnaires"),INDIRECT("'Femme stationnaire 2025'!"&amp;ADDRESS(Dossier!$D$11+2,$N15+1,4,1)),IF(AND(Dossier!$B$6="Féminin",$C$3="Tables prospectives"),IF($N15+1&gt;90,INDIRECT("'Femme prospectif 2025'!CM"&amp;Dossier!$D$11+2),INDIRECT("'Femme prospectif 2025'!"&amp;ADDRESS(Dossier!$D$11+2,$N15+1,4,1))),IF(AND(Dossier!$B$6="Indéterminé",$C$3="Tables stationnaires"),INDIRECT("'I Stationnaire 2025'!"&amp;ADDRESS(Dossier!$D$11+2,$N15+1,4,1)),IF(AND(Dossier!$B$6="Indéterminé",$C$3="Tables prospectives"),IF($N15+1&gt;90,INDIRECT("'I prospectif 2025'!CM"&amp;Dossier!$D$11+2),INDIRECT("'I prospectif 2025'!"&amp;ADDRESS(Dossier!$D$11+2,$N15+1,4,1))),"")))))),"")</f>
        <v/>
      </c>
      <c r="E27" s="5" t="str">
        <f t="shared" ca="1" si="5"/>
        <v/>
      </c>
      <c r="F27" s="28" t="str">
        <f t="shared" ca="1" si="6"/>
        <v/>
      </c>
      <c r="G27" s="28" t="str">
        <f t="shared" ca="1" si="7"/>
        <v/>
      </c>
      <c r="I27" s="138"/>
      <c r="J27" s="139"/>
      <c r="K27" s="138"/>
      <c r="L27" s="138"/>
      <c r="M27" s="138"/>
    </row>
    <row r="28" spans="1:33" x14ac:dyDescent="0.25">
      <c r="A28" s="5" t="str">
        <f t="shared" si="4"/>
        <v/>
      </c>
      <c r="B28" s="5" cm="1">
        <f t="array" aca="1" ref="B2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8" s="71" t="str" cm="1">
        <f t="array" aca="1" ref="C28" ca="1">IF(ISNUMBER(N16),IF(AND(Dossier!$B$6="Masculin",$C$3="Tables stationnaires"),INDIRECT("'Homme stationnaire 2025'!DA"&amp;$N16+2),IF(AND(Dossier!$B$6="Masculin",$C$3="Tables prospectives"),INDIRECT("'Homme prospectif 2025'!CM"&amp;$N16+2),IF(AND(Dossier!$B$6="Féminin",$C$3="Tables stationnaires"),INDIRECT("'Femme stationnaire 2025'!DA"&amp;$N16+2),IF(AND(Dossier!$B$6="Féminin",$C$3="Tables prospectives"),INDIRECT("'Femme prospectif 2025'!CM"&amp;$N16+2),IF(AND(Dossier!$B$6="Indéterminé",$C$3="Tables stationnaires"),INDIRECT("'I Stationnaire 2025'!DA"&amp;$N16+2),IF(AND(Dossier!$B$6="Indéterminé",$C$3="Tables prospectives"),INDIRECT("'I prospectif 2025'!CM"&amp;$N16+2),"")))))),"")</f>
        <v/>
      </c>
      <c r="D28" s="5" t="str" cm="1">
        <f t="array" aca="1" ref="D28" ca="1">IF(ISNUMBER(N16),IF(AND(Dossier!$B$6="Masculin",$C$3="Tables stationnaires"),INDIRECT("'Homme stationnaire 2025'!"&amp;ADDRESS(Dossier!$D$11+2,$N16+1,4,1)),IF(AND(Dossier!$B$6="Masculin",$C$3="Tables prospectives"),IF($N16+1&gt;90,INDIRECT("'Homme prospectif 2025'!CM"&amp;Dossier!$D$11+2),INDIRECT("'Homme prospectif 2025'!"&amp;ADDRESS(Dossier!$D$11+2,$N16+1,4,1))),IF(AND(Dossier!$B$6="Féminin",$C$3="Tables stationnaires"),INDIRECT("'Femme stationnaire 2025'!"&amp;ADDRESS(Dossier!$D$11+2,$N16+1,4,1)),IF(AND(Dossier!$B$6="Féminin",$C$3="Tables prospectives"),IF($N16+1&gt;90,INDIRECT("'Femme prospectif 2025'!CM"&amp;Dossier!$D$11+2),INDIRECT("'Femme prospectif 2025'!"&amp;ADDRESS(Dossier!$D$11+2,$N16+1,4,1))),IF(AND(Dossier!$B$6="Indéterminé",$C$3="Tables stationnaires"),INDIRECT("'I Stationnaire 2025'!"&amp;ADDRESS(Dossier!$D$11+2,$N16+1,4,1)),IF(AND(Dossier!$B$6="Indéterminé",$C$3="Tables prospectives"),IF($N16+1&gt;90,INDIRECT("'I prospectif 2025'!CM"&amp;Dossier!$D$11+2),INDIRECT("'I prospectif 2025'!"&amp;ADDRESS(Dossier!$D$11+2,$N16+1,4,1))),"")))))),"")</f>
        <v/>
      </c>
      <c r="E28" s="5" t="str">
        <f t="shared" ca="1" si="5"/>
        <v/>
      </c>
      <c r="F28" s="28" t="str">
        <f t="shared" ca="1" si="6"/>
        <v/>
      </c>
      <c r="G28" s="28" t="str">
        <f t="shared" ca="1" si="7"/>
        <v/>
      </c>
      <c r="I28" s="138"/>
      <c r="J28" s="139"/>
      <c r="K28" s="138"/>
      <c r="L28" s="138"/>
      <c r="M28" s="138"/>
    </row>
    <row r="29" spans="1:33" x14ac:dyDescent="0.25">
      <c r="A29" s="5" t="str">
        <f t="shared" si="4"/>
        <v/>
      </c>
      <c r="B29" s="5" cm="1">
        <f t="array" aca="1" ref="B2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29" s="71" t="str" cm="1">
        <f t="array" aca="1" ref="C29" ca="1">IF(ISNUMBER(N17),IF(AND(Dossier!$B$6="Masculin",$C$3="Tables stationnaires"),INDIRECT("'Homme stationnaire 2025'!DA"&amp;$N17+2),IF(AND(Dossier!$B$6="Masculin",$C$3="Tables prospectives"),INDIRECT("'Homme prospectif 2025'!CM"&amp;$N17+2),IF(AND(Dossier!$B$6="Féminin",$C$3="Tables stationnaires"),INDIRECT("'Femme stationnaire 2025'!DA"&amp;$N17+2),IF(AND(Dossier!$B$6="Féminin",$C$3="Tables prospectives"),INDIRECT("'Femme prospectif 2025'!CM"&amp;$N17+2),IF(AND(Dossier!$B$6="Indéterminé",$C$3="Tables stationnaires"),INDIRECT("'I Stationnaire 2025'!DA"&amp;$N17+2),IF(AND(Dossier!$B$6="Indéterminé",$C$3="Tables prospectives"),INDIRECT("'I prospectif 2025'!CM"&amp;$N17+2),"")))))),"")</f>
        <v/>
      </c>
      <c r="D29" s="5" t="str" cm="1">
        <f t="array" aca="1" ref="D29" ca="1">IF(ISNUMBER(N17),IF(AND(Dossier!$B$6="Masculin",$C$3="Tables stationnaires"),INDIRECT("'Homme stationnaire 2025'!"&amp;ADDRESS(Dossier!$D$11+2,$N17+1,4,1)),IF(AND(Dossier!$B$6="Masculin",$C$3="Tables prospectives"),IF($N17+1&gt;90,INDIRECT("'Homme prospectif 2025'!CM"&amp;Dossier!$D$11+2),INDIRECT("'Homme prospectif 2025'!"&amp;ADDRESS(Dossier!$D$11+2,$N17+1,4,1))),IF(AND(Dossier!$B$6="Féminin",$C$3="Tables stationnaires"),INDIRECT("'Femme stationnaire 2025'!"&amp;ADDRESS(Dossier!$D$11+2,$N17+1,4,1)),IF(AND(Dossier!$B$6="Féminin",$C$3="Tables prospectives"),IF($N17+1&gt;90,INDIRECT("'Femme prospectif 2025'!CM"&amp;Dossier!$D$11+2),INDIRECT("'Femme prospectif 2025'!"&amp;ADDRESS(Dossier!$D$11+2,$N17+1,4,1))),IF(AND(Dossier!$B$6="Indéterminé",$C$3="Tables stationnaires"),INDIRECT("'I Stationnaire 2025'!"&amp;ADDRESS(Dossier!$D$11+2,$N17+1,4,1)),IF(AND(Dossier!$B$6="Indéterminé",$C$3="Tables prospectives"),IF($N17+1&gt;90,INDIRECT("'I prospectif 2025'!CM"&amp;Dossier!$D$11+2),INDIRECT("'I prospectif 2025'!"&amp;ADDRESS(Dossier!$D$11+2,$N17+1,4,1))),"")))))),"")</f>
        <v/>
      </c>
      <c r="E29" s="5" t="str">
        <f t="shared" ca="1" si="5"/>
        <v/>
      </c>
      <c r="F29" s="28" t="str">
        <f t="shared" ca="1" si="6"/>
        <v/>
      </c>
      <c r="G29" s="28" t="str">
        <f t="shared" ca="1" si="7"/>
        <v/>
      </c>
      <c r="I29" s="138"/>
      <c r="J29" s="139"/>
      <c r="K29" s="138"/>
      <c r="L29" s="138"/>
      <c r="M29" s="138"/>
    </row>
    <row r="30" spans="1:33" x14ac:dyDescent="0.25">
      <c r="A30" s="5" t="str">
        <f t="shared" si="4"/>
        <v/>
      </c>
      <c r="B30" s="5" cm="1">
        <f t="array" aca="1" ref="B3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30" s="71" t="str" cm="1">
        <f t="array" aca="1" ref="C30" ca="1">IF(ISNUMBER(N18),IF(AND(Dossier!$B$6="Masculin",$C$3="Tables stationnaires"),INDIRECT("'Homme stationnaire 2025'!DA"&amp;$N18+2),IF(AND(Dossier!$B$6="Masculin",$C$3="Tables prospectives"),INDIRECT("'Homme prospectif 2025'!CM"&amp;$N18+2),IF(AND(Dossier!$B$6="Féminin",$C$3="Tables stationnaires"),INDIRECT("'Femme stationnaire 2025'!DA"&amp;$N18+2),IF(AND(Dossier!$B$6="Féminin",$C$3="Tables prospectives"),INDIRECT("'Femme prospectif 2025'!CM"&amp;$N18+2),IF(AND(Dossier!$B$6="Indéterminé",$C$3="Tables stationnaires"),INDIRECT("'I Stationnaire 2025'!DA"&amp;$N18+2),IF(AND(Dossier!$B$6="Indéterminé",$C$3="Tables prospectives"),INDIRECT("'I prospectif 2025'!CM"&amp;$N18+2),"")))))),"")</f>
        <v/>
      </c>
      <c r="D30" s="5" t="str" cm="1">
        <f t="array" aca="1" ref="D30" ca="1">IF(ISNUMBER(N18),IF(AND(Dossier!$B$6="Masculin",$C$3="Tables stationnaires"),INDIRECT("'Homme stationnaire 2025'!"&amp;ADDRESS(Dossier!$D$11+2,$N18+1,4,1)),IF(AND(Dossier!$B$6="Masculin",$C$3="Tables prospectives"),IF($N18+1&gt;90,INDIRECT("'Homme prospectif 2025'!CM"&amp;Dossier!$D$11+2),INDIRECT("'Homme prospectif 2025'!"&amp;ADDRESS(Dossier!$D$11+2,$N18+1,4,1))),IF(AND(Dossier!$B$6="Féminin",$C$3="Tables stationnaires"),INDIRECT("'Femme stationnaire 2025'!"&amp;ADDRESS(Dossier!$D$11+2,$N18+1,4,1)),IF(AND(Dossier!$B$6="Féminin",$C$3="Tables prospectives"),IF($N18+1&gt;90,INDIRECT("'Femme prospectif 2025'!CM"&amp;Dossier!$D$11+2),INDIRECT("'Femme prospectif 2025'!"&amp;ADDRESS(Dossier!$D$11+2,$N18+1,4,1))),IF(AND(Dossier!$B$6="Indéterminé",$C$3="Tables stationnaires"),INDIRECT("'I Stationnaire 2025'!"&amp;ADDRESS(Dossier!$D$11+2,$N18+1,4,1)),IF(AND(Dossier!$B$6="Indéterminé",$C$3="Tables prospectives"),IF($N18+1&gt;90,INDIRECT("'I prospectif 2025'!CM"&amp;Dossier!$D$11+2),INDIRECT("'I prospectif 2025'!"&amp;ADDRESS(Dossier!$D$11+2,$N18+1,4,1))),"")))))),"")</f>
        <v/>
      </c>
      <c r="E30" s="5" t="str">
        <f t="shared" ca="1" si="5"/>
        <v/>
      </c>
      <c r="F30" s="28" t="str">
        <f t="shared" ca="1" si="6"/>
        <v/>
      </c>
      <c r="G30" s="28" t="str">
        <f t="shared" ca="1" si="7"/>
        <v/>
      </c>
      <c r="I30" s="138"/>
      <c r="J30" s="139"/>
      <c r="K30" s="138"/>
      <c r="L30" s="138"/>
      <c r="M30" s="138"/>
    </row>
    <row r="31" spans="1:33" x14ac:dyDescent="0.25">
      <c r="A31" s="5" t="str">
        <f t="shared" si="4"/>
        <v/>
      </c>
      <c r="B31" s="5" cm="1">
        <f t="array" aca="1" ref="B3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31" s="71" t="str" cm="1">
        <f t="array" aca="1" ref="C31" ca="1">IF(ISNUMBER(N19),IF(AND(Dossier!$B$6="Masculin",$C$3="Tables stationnaires"),INDIRECT("'Homme stationnaire 2025'!DA"&amp;$N19+2),IF(AND(Dossier!$B$6="Masculin",$C$3="Tables prospectives"),INDIRECT("'Homme prospectif 2025'!CM"&amp;$N19+2),IF(AND(Dossier!$B$6="Féminin",$C$3="Tables stationnaires"),INDIRECT("'Femme stationnaire 2025'!DA"&amp;$N19+2),IF(AND(Dossier!$B$6="Féminin",$C$3="Tables prospectives"),INDIRECT("'Femme prospectif 2025'!CM"&amp;$N19+2),IF(AND(Dossier!$B$6="Indéterminé",$C$3="Tables stationnaires"),INDIRECT("'I Stationnaire 2025'!DA"&amp;$N19+2),IF(AND(Dossier!$B$6="Indéterminé",$C$3="Tables prospectives"),INDIRECT("'I prospectif 2025'!CM"&amp;$N19+2),"")))))),"")</f>
        <v/>
      </c>
      <c r="D31" s="5" t="str" cm="1">
        <f t="array" aca="1" ref="D31" ca="1">IF(ISNUMBER(N19),IF(AND(Dossier!$B$6="Masculin",$C$3="Tables stationnaires"),INDIRECT("'Homme stationnaire 2025'!"&amp;ADDRESS(Dossier!$D$11+2,$N19+1,4,1)),IF(AND(Dossier!$B$6="Masculin",$C$3="Tables prospectives"),IF($N19+1&gt;90,INDIRECT("'Homme prospectif 2025'!CM"&amp;Dossier!$D$11+2),INDIRECT("'Homme prospectif 2025'!"&amp;ADDRESS(Dossier!$D$11+2,$N19+1,4,1))),IF(AND(Dossier!$B$6="Féminin",$C$3="Tables stationnaires"),INDIRECT("'Femme stationnaire 2025'!"&amp;ADDRESS(Dossier!$D$11+2,$N19+1,4,1)),IF(AND(Dossier!$B$6="Féminin",$C$3="Tables prospectives"),IF($N19+1&gt;90,INDIRECT("'Femme prospectif 2025'!CM"&amp;Dossier!$D$11+2),INDIRECT("'Femme prospectif 2025'!"&amp;ADDRESS(Dossier!$D$11+2,$N19+1,4,1))),IF(AND(Dossier!$B$6="Indéterminé",$C$3="Tables stationnaires"),INDIRECT("'I Stationnaire 2025'!"&amp;ADDRESS(Dossier!$D$11+2,$N19+1,4,1)),IF(AND(Dossier!$B$6="Indéterminé",$C$3="Tables prospectives"),IF($N19+1&gt;90,INDIRECT("'I prospectif 2025'!CM"&amp;Dossier!$D$11+2),INDIRECT("'I prospectif 2025'!"&amp;ADDRESS(Dossier!$D$11+2,$N19+1,4,1))),"")))))),"")</f>
        <v/>
      </c>
      <c r="E31" s="5" t="str">
        <f t="shared" ca="1" si="5"/>
        <v/>
      </c>
      <c r="F31" s="28" t="str">
        <f t="shared" ca="1" si="6"/>
        <v/>
      </c>
      <c r="G31" s="28" t="str">
        <f t="shared" ca="1" si="7"/>
        <v/>
      </c>
      <c r="I31" s="138"/>
      <c r="J31" s="139"/>
      <c r="K31" s="138"/>
      <c r="L31" s="138"/>
      <c r="M31" s="138"/>
    </row>
    <row r="32" spans="1:33" x14ac:dyDescent="0.25">
      <c r="F32" s="69" t="s">
        <v>177</v>
      </c>
      <c r="G32" s="28">
        <f ca="1">SUM(G22:G31)</f>
        <v>0</v>
      </c>
    </row>
    <row r="34" spans="1:15" ht="37.5" thickBot="1" x14ac:dyDescent="0.3">
      <c r="A34" s="20"/>
      <c r="B34" s="20" t="s">
        <v>37</v>
      </c>
      <c r="C34" s="21" t="s">
        <v>38</v>
      </c>
      <c r="D34" s="20" t="s">
        <v>35</v>
      </c>
      <c r="E34" s="20" t="s">
        <v>36</v>
      </c>
    </row>
    <row r="35" spans="1:15" ht="15.75" thickBot="1" x14ac:dyDescent="0.3">
      <c r="A35" s="109" t="s">
        <v>180</v>
      </c>
      <c r="B35" s="19">
        <f ca="1">I48</f>
        <v>0</v>
      </c>
      <c r="C35" s="19">
        <f ca="1">K48</f>
        <v>0</v>
      </c>
      <c r="D35" s="19">
        <f t="shared" ref="D35:E35" ca="1" si="8">L48</f>
        <v>0</v>
      </c>
      <c r="E35" s="19">
        <f t="shared" ca="1" si="8"/>
        <v>0</v>
      </c>
    </row>
    <row r="36" spans="1:15" x14ac:dyDescent="0.25">
      <c r="A36" s="18" t="s">
        <v>181</v>
      </c>
    </row>
    <row r="38" spans="1:15" ht="75" x14ac:dyDescent="0.25">
      <c r="A38" s="22" t="s">
        <v>40</v>
      </c>
      <c r="B38" s="22" t="s">
        <v>138</v>
      </c>
      <c r="C38" s="22" t="s">
        <v>41</v>
      </c>
      <c r="D38" s="22" t="s">
        <v>156</v>
      </c>
      <c r="E38" s="22" t="s">
        <v>157</v>
      </c>
      <c r="F38" s="22" t="s">
        <v>158</v>
      </c>
      <c r="G38" s="22" t="s">
        <v>159</v>
      </c>
      <c r="H38" s="22" t="s">
        <v>53</v>
      </c>
      <c r="I38" s="22" t="s">
        <v>142</v>
      </c>
      <c r="J38" s="22" t="s">
        <v>155</v>
      </c>
      <c r="K38" s="22" t="s">
        <v>160</v>
      </c>
      <c r="L38" s="22" t="s">
        <v>175</v>
      </c>
      <c r="M38" s="22" t="s">
        <v>162</v>
      </c>
      <c r="N38" s="22" t="s">
        <v>165</v>
      </c>
      <c r="O38" s="22" t="s">
        <v>163</v>
      </c>
    </row>
    <row r="39" spans="1:15" x14ac:dyDescent="0.25">
      <c r="A39" s="3"/>
      <c r="B39" s="2"/>
      <c r="C39" s="25"/>
      <c r="D39" s="3"/>
      <c r="E39" s="5" t="str">
        <f>IF($D39="Oui, Indice annuel",VLOOKUP(YEAR($B39),'Indices d''actualisation'!$A$4:$C$27,2,FALSE),IF($D39="Oui, Indice mensuel",VLOOKUP(DATE(YEAR($B39),MONTH($B39),1),'Indices d''actualisation'!$G$4:$H$291,2,FALSE),""))</f>
        <v/>
      </c>
      <c r="F39" s="5" t="str">
        <f>IF($D39="Oui, Indice annuel", VLOOKUP(YEAR(Dossier!$B$11), 'Indices d''actualisation'!$A$4:$C$27, 2, FALSE),IF($D39="Oui, Indice mensuel",VLOOKUP(DATE(YEAR(Dossier!$B$11),MONTH(Dossier!$B$11),1),'Indices d''actualisation'!$G$4:$H$291,2,FALSE),""))</f>
        <v/>
      </c>
      <c r="G39" s="27">
        <f>IF(OR(D39="Oui, Indice annuel",D39="Oui, Indice mensuel"),C39*F39/E39,C39)</f>
        <v>0</v>
      </c>
      <c r="H39" s="31"/>
      <c r="I39" s="3"/>
      <c r="J39" s="66" t="str">
        <f>IF(ISNUMBER(B39),B39,"")</f>
        <v/>
      </c>
      <c r="K39" s="32" t="str">
        <f>IF(ISBLANK(C39),"",IF(I39="Sans renouvellement",1,
   IF(I39="Par jour",INT((Dossier!B$11-J39+1)*H39),
      IF(I39="Par mois",INT((YEAR(Dossier!B$11)*12+MONTH(Dossier!B$11)-(YEAR(J39)*12+MONTH(J39))+1)*H39),
         IF(I39="Par an",INT((YEAR(Dossier!B$11)-YEAR(J39)+1)*H39),
            IF(I39="Tous les 2 ans",MAX(1,INT((YEAR(Dossier!B$11)-YEAR(J39))/2*H39)),
               IF(I39="Tous les 3 ans",MAX(1,INT((YEAR(Dossier!B$11)-YEAR(J39))/3*H39)),
                  IF(I39="Tous les 4 ans",MAX(1,INT((YEAR(Dossier!B$11)-YEAR(J39))/4*H39)),
                     IF(I39="Tous les 5 ans",MAX(1,INT((YEAR(Dossier!B$11)-YEAR(J39))/5*H39)),
                        IF(I39="Tous les 6 ans",MAX(1,INT((YEAR(Dossier!B$11)-YEAR(J39))/6*H39)),
                           IF(I39="Tous les 7 ans",MAX(1,INT((YEAR(Dossier!B$11)-YEAR(J39))/7*H39)),
                              IF(I39="Tous les 8 ans",MAX(1,INT((YEAR(Dossier!B$11)-YEAR(J39))/8*H39)),
                                 IF(I39="Tous les 9 ans",MAX(1,INT((YEAR(Dossier!B$11)-YEAR(J39))/9*H39)),
                                    IF(I39="Tous les 10 ans",MAX(1,INT((YEAR(Dossier!B$11)-YEAR(J39))/10*H39)),
                                       IF(I39="Tous les 15 ans",MAX(1,INT((YEAR(Dossier!B$11)-YEAR(J39))/15*H39)),
                                          IF(I39="Tous les 20 ans",MAX(1,INT((YEAR(Dossier!B$11)-YEAR(J39))/20*H39)),
                                             1
                                          )
                                       )
                                    )
                                 )
                              )
                           )
                        )
                     )
                  )
               )
            )
         )
      )
   )
))</f>
        <v/>
      </c>
      <c r="L39" s="27" t="str">
        <f>IF(ISNUMBER(K39),G39*K39,"")</f>
        <v/>
      </c>
      <c r="M39" s="67" t="str">
        <f>IF(ISNUMBER(K39),IF(I39="Sans renouvellement","",
   IF(I39="Par jour",J39+CEILING((Dossier!B$11-J39+1)/H39,1)*H39,
      IF(I39="Par mois",DATE(YEAR(J39),MONTH(J39)+CEILING((YEAR(Dossier!B$11)*12+MONTH(Dossier!B$11)-(YEAR(J39)*12+MONTH(J39))+1)/H39,1)*H39,DAY(J39)),
         IF(I39="Par an",DATE(YEAR(J39)+CEILING((YEAR(Dossier!B$11)-YEAR(J39)+1)/H39,1)*H39,MONTH(J39),DAY(J39)),
            IF(I39="Tous les 2 ans",DATE(YEAR(J39)+2*CEILING((YEAR(Dossier!B$11)-YEAR(J39)+1)/2,1),MONTH(J39),DAY(J39)),
               IF(I39="Tous les 3 ans",DATE(YEAR(J39)+3*CEILING((YEAR(Dossier!B$11)-YEAR(J39)+1)/3,1),MONTH(J39),DAY(J39)),
                  IF(I39="Tous les 4 ans",DATE(YEAR(J39)+4*CEILING((YEAR(Dossier!B$11)-YEAR(J39)+1)/4,1),MONTH(J39),DAY(J39)),
                     IF(I39="Tous les 5 ans",DATE(YEAR(J39)+5*CEILING((YEAR(Dossier!B$11)-YEAR(J39)+1)/5,1),MONTH(J39),DAY(J39)),
                        IF(I39="Tous les 6 ans",DATE(YEAR(J39)+6*CEILING((YEAR(Dossier!B$11)-YEAR(J39)+1)/6,1),MONTH(J39),DAY(J39)),
                           IF(I39="Tous les 7 ans",DATE(YEAR(J39)+7*CEILING((YEAR(Dossier!B$11)-YEAR(J39)+1)/7,1),MONTH(J39),DAY(J39)),
                              IF(I39="Tous les 8 ans",DATE(YEAR(J39)+8*CEILING((YEAR(Dossier!B$11)-YEAR(J39)+1)/8,1),MONTH(J39),DAY(J39)),
                                 IF(I39="Tous les 9 ans",DATE(YEAR(J39)+9*CEILING((YEAR(Dossier!B$11)-YEAR(J39)+1)/9,1),MONTH(J39),DAY(J39)),
                                    IF(I39="Tous les 10 ans",DATE(YEAR(J39)+10*CEILING((YEAR(Dossier!B$11)-YEAR(J39)+1)/10,1),MONTH(J39),DAY(J39)),
                                       IF(I39="Tous les 15 ans",DATE(YEAR(J39)+15*CEILING((YEAR(Dossier!B$11)-YEAR(J39)+1)/15,1),MONTH(J39),DAY(J39)),
                                          IF(I39="Tous les 20 ans",DATE(YEAR(J39)+20*CEILING((YEAR(Dossier!B$11)-YEAR(J39)+1)/20,1),MONTH(J39),DAY(J39)),
                                             J39
                                          )
                                       )
                                    )
                                 )
                              )
                           )
                        )
                     )
                  )
               )
            )
         )
      )
   )
),"")</f>
        <v/>
      </c>
      <c r="N39" s="68" t="str">
        <f>IF(ISNUMBER(M39),DATEDIF(Dossier!$B$8,'Postes patrimoniaux permanents'!M39,"Y"),"")</f>
        <v/>
      </c>
      <c r="O39" s="27" t="str">
        <f>IF(I39="Sans renouvellement","",IF(I39="Par jour",G39*H39*365.25,
IF(I39="Par mois",G39*H39*12,
IF(I39="Par an",G39*H39,
IF(I39="Tous les 2 ans",G39*H39/2,
IF(I39="Tous les 3 ans",G39*H39/3,
IF(I39="Tous les 4 ans",G39*H39/4,
IF(I39="Tous les 5 ans",G39*H39/5,
IF(I39="Tous les 6 ans",G39*H39/6,
IF(I39="Tous les 7 ans",G39*H39/7,
IF(I39="Tous les 8 ans",G39*H39/8,
IF(I39="Tous les 9 ans",G39*H39/9,
IF(I39="Tous les 10 ans",G39*H39/10,
IF(I39="Tous les 15 ans",G39*H39/15,
IF(I39="Tous les 20 ans",G39*H39/20,"")))))))))))))))</f>
        <v/>
      </c>
    </row>
    <row r="40" spans="1:15" x14ac:dyDescent="0.25">
      <c r="A40" s="3"/>
      <c r="B40" s="2"/>
      <c r="C40" s="25"/>
      <c r="D40" s="3"/>
      <c r="E40" s="5" t="str">
        <f>IF($D40="Oui, Indice annuel",VLOOKUP(YEAR($B40),'Indices d''actualisation'!$A$4:$C$27,2,FALSE),IF($D40="Oui, Indice mensuel",VLOOKUP(DATE(YEAR($B40),MONTH($B40),1),'Indices d''actualisation'!$G$4:$H$291,2,FALSE),""))</f>
        <v/>
      </c>
      <c r="F40" s="5" t="str">
        <f>IF($D40="Oui, Indice annuel", VLOOKUP(YEAR(Dossier!$B$11), 'Indices d''actualisation'!$A$4:$C$27, 2, FALSE),IF($D40="Oui, Indice mensuel",VLOOKUP(DATE(YEAR(Dossier!$B$11),MONTH(Dossier!$B$11),1),'Indices d''actualisation'!$G$4:$H$291,2,FALSE),""))</f>
        <v/>
      </c>
      <c r="G40" s="27">
        <f t="shared" ref="G40:G44" si="9">IF(OR(D40="Oui, Indice annuel",D40="Oui, Indice mensuel"),C40*F40/E40,C40)</f>
        <v>0</v>
      </c>
      <c r="H40" s="31"/>
      <c r="I40" s="3"/>
      <c r="J40" s="66" t="str">
        <f t="shared" ref="J40:J44" si="10">IF(ISNUMBER(B40),B40,"")</f>
        <v/>
      </c>
      <c r="K40" s="32" t="str">
        <f>IF(ISBLANK(C40),"",IF(I40="Sans renouvellement",1,
   IF(I40="Par jour",INT((Dossier!B$11-J40+1)*H40),
      IF(I40="Par mois",INT((YEAR(Dossier!B$11)*12+MONTH(Dossier!B$11)-(YEAR(J40)*12+MONTH(J40))+1)*H40),
         IF(I40="Par an",INT((YEAR(Dossier!B$11)-YEAR(J40)+1)*H40),
            IF(I40="Tous les 2 ans",MAX(1,INT((YEAR(Dossier!B$11)-YEAR(J40))/2*H40)),
               IF(I40="Tous les 3 ans",MAX(1,INT((YEAR(Dossier!B$11)-YEAR(J40))/3*H40)),
                  IF(I40="Tous les 4 ans",MAX(1,INT((YEAR(Dossier!B$11)-YEAR(J40))/4*H40)),
                     IF(I40="Tous les 5 ans",MAX(1,INT((YEAR(Dossier!B$11)-YEAR(J40))/5*H40)),
                        IF(I40="Tous les 6 ans",MAX(1,INT((YEAR(Dossier!B$11)-YEAR(J40))/6*H40)),
                           IF(I40="Tous les 7 ans",MAX(1,INT((YEAR(Dossier!B$11)-YEAR(J40))/7*H40)),
                              IF(I40="Tous les 8 ans",MAX(1,INT((YEAR(Dossier!B$11)-YEAR(J40))/8*H40)),
                                 IF(I40="Tous les 9 ans",MAX(1,INT((YEAR(Dossier!B$11)-YEAR(J40))/9*H40)),
                                    IF(I40="Tous les 10 ans",MAX(1,INT((YEAR(Dossier!B$11)-YEAR(J40))/10*H40)),
                                       IF(I40="Tous les 15 ans",MAX(1,INT((YEAR(Dossier!B$11)-YEAR(J40))/15*H40)),
                                          IF(I40="Tous les 20 ans",MAX(1,INT((YEAR(Dossier!B$11)-YEAR(J40))/20*H40)),
                                             1
                                          )
                                       )
                                    )
                                 )
                              )
                           )
                        )
                     )
                  )
               )
            )
         )
      )
   )
))</f>
        <v/>
      </c>
      <c r="L40" s="27" t="str">
        <f t="shared" ref="L40:L44" si="11">IF(ISNUMBER(K40),G40*K40,"")</f>
        <v/>
      </c>
      <c r="M40" s="67" t="str">
        <f>IF(ISNUMBER(K40),IF(I40="Sans renouvellement","",
   IF(I40="Par jour",J40+CEILING((Dossier!B$11-J40+1)/H40,1)*H40,
      IF(I40="Par mois",DATE(YEAR(J40),MONTH(J40)+CEILING((YEAR(Dossier!B$11)*12+MONTH(Dossier!B$11)-(YEAR(J40)*12+MONTH(J40))+1)/H40,1)*H40,DAY(J40)),
         IF(I40="Par an",DATE(YEAR(J40)+CEILING((YEAR(Dossier!B$11)-YEAR(J40)+1)/H40,1)*H40,MONTH(J40),DAY(J40)),
            IF(I40="Tous les 2 ans",DATE(YEAR(J40)+2*CEILING((YEAR(Dossier!B$11)-YEAR(J40)+1)/2,1),MONTH(J40),DAY(J40)),
               IF(I40="Tous les 3 ans",DATE(YEAR(J40)+3*CEILING((YEAR(Dossier!B$11)-YEAR(J40)+1)/3,1),MONTH(J40),DAY(J40)),
                  IF(I40="Tous les 4 ans",DATE(YEAR(J40)+4*CEILING((YEAR(Dossier!B$11)-YEAR(J40)+1)/4,1),MONTH(J40),DAY(J40)),
                     IF(I40="Tous les 5 ans",DATE(YEAR(J40)+5*CEILING((YEAR(Dossier!B$11)-YEAR(J40)+1)/5,1),MONTH(J40),DAY(J40)),
                        IF(I40="Tous les 6 ans",DATE(YEAR(J40)+6*CEILING((YEAR(Dossier!B$11)-YEAR(J40)+1)/6,1),MONTH(J40),DAY(J40)),
                           IF(I40="Tous les 7 ans",DATE(YEAR(J40)+7*CEILING((YEAR(Dossier!B$11)-YEAR(J40)+1)/7,1),MONTH(J40),DAY(J40)),
                              IF(I40="Tous les 8 ans",DATE(YEAR(J40)+8*CEILING((YEAR(Dossier!B$11)-YEAR(J40)+1)/8,1),MONTH(J40),DAY(J40)),
                                 IF(I40="Tous les 9 ans",DATE(YEAR(J40)+9*CEILING((YEAR(Dossier!B$11)-YEAR(J40)+1)/9,1),MONTH(J40),DAY(J40)),
                                    IF(I40="Tous les 10 ans",DATE(YEAR(J40)+10*CEILING((YEAR(Dossier!B$11)-YEAR(J40)+1)/10,1),MONTH(J40),DAY(J40)),
                                       IF(I40="Tous les 15 ans",DATE(YEAR(J40)+15*CEILING((YEAR(Dossier!B$11)-YEAR(J40)+1)/15,1),MONTH(J40),DAY(J40)),
                                          IF(I40="Tous les 20 ans",DATE(YEAR(J40)+20*CEILING((YEAR(Dossier!B$11)-YEAR(J40)+1)/20,1),MONTH(J40),DAY(J40)),
                                             J40
                                          )
                                       )
                                    )
                                 )
                              )
                           )
                        )
                     )
                  )
               )
            )
         )
      )
   )
),"")</f>
        <v/>
      </c>
      <c r="N40" s="68" t="str">
        <f>IF(ISNUMBER(M40),DATEDIF(Dossier!$B$8,'Postes patrimoniaux permanents'!M40,"Y"),"")</f>
        <v/>
      </c>
      <c r="O40" s="27" t="str">
        <f t="shared" ref="O40:O44" si="12">IF(I40="Sans renouvellement","",IF(I40="Par jour",G40*H40*365.25,
IF(I40="Par mois",G40*H40*12,
IF(I40="Par an",G40*H40,
IF(I40="Tous les 2 ans",G40*H40/2,
IF(I40="Tous les 3 ans",G40*H40/3,
IF(I40="Tous les 4 ans",G40*H40/4,
IF(I40="Tous les 5 ans",G40*H40/5,
IF(I40="Tous les 6 ans",G40*H40/6,
IF(I40="Tous les 7 ans",G40*H40/7,
IF(I40="Tous les 8 ans",G40*H40/8,
IF(I40="Tous les 9 ans",G40*H40/9,
IF(I40="Tous les 10 ans",G40*H40/10,
IF(I40="Tous les 15 ans",G40*H40/15,
IF(I40="Tous les 20 ans",G40*H40/20,"")))))))))))))))</f>
        <v/>
      </c>
    </row>
    <row r="41" spans="1:15" x14ac:dyDescent="0.25">
      <c r="A41" s="3"/>
      <c r="B41" s="2"/>
      <c r="C41" s="25"/>
      <c r="D41" s="3"/>
      <c r="E41" s="5" t="str">
        <f>IF($D41="Oui, Indice annuel",VLOOKUP(YEAR($B41),'Indices d''actualisation'!$A$4:$C$27,2,FALSE),IF($D41="Oui, Indice mensuel",VLOOKUP(DATE(YEAR($B41),MONTH($B41),1),'Indices d''actualisation'!$G$4:$H$291,2,FALSE),""))</f>
        <v/>
      </c>
      <c r="F41" s="5" t="str">
        <f>IF($D41="Oui, Indice annuel", VLOOKUP(YEAR(Dossier!$B$11), 'Indices d''actualisation'!$A$4:$C$27, 2, FALSE),IF($D41="Oui, Indice mensuel",VLOOKUP(DATE(YEAR(Dossier!$B$11),MONTH(Dossier!$B$11),1),'Indices d''actualisation'!$G$4:$H$291,2,FALSE),""))</f>
        <v/>
      </c>
      <c r="G41" s="27">
        <f t="shared" si="9"/>
        <v>0</v>
      </c>
      <c r="H41" s="31"/>
      <c r="I41" s="3"/>
      <c r="J41" s="66" t="str">
        <f t="shared" si="10"/>
        <v/>
      </c>
      <c r="K41" s="32" t="str">
        <f>IF(ISBLANK(C41),"",IF(I41="Sans renouvellement",1,
   IF(I41="Par jour",INT((Dossier!B$11-J41+1)*H41),
      IF(I41="Par mois",INT((YEAR(Dossier!B$11)*12+MONTH(Dossier!B$11)-(YEAR(J41)*12+MONTH(J41))+1)*H41),
         IF(I41="Par an",INT((YEAR(Dossier!B$11)-YEAR(J41)+1)*H41),
            IF(I41="Tous les 2 ans",MAX(1,INT((YEAR(Dossier!B$11)-YEAR(J41))/2*H41)),
               IF(I41="Tous les 3 ans",MAX(1,INT((YEAR(Dossier!B$11)-YEAR(J41))/3*H41)),
                  IF(I41="Tous les 4 ans",MAX(1,INT((YEAR(Dossier!B$11)-YEAR(J41))/4*H41)),
                     IF(I41="Tous les 5 ans",MAX(1,INT((YEAR(Dossier!B$11)-YEAR(J41))/5*H41)),
                        IF(I41="Tous les 6 ans",MAX(1,INT((YEAR(Dossier!B$11)-YEAR(J41))/6*H41)),
                           IF(I41="Tous les 7 ans",MAX(1,INT((YEAR(Dossier!B$11)-YEAR(J41))/7*H41)),
                              IF(I41="Tous les 8 ans",MAX(1,INT((YEAR(Dossier!B$11)-YEAR(J41))/8*H41)),
                                 IF(I41="Tous les 9 ans",MAX(1,INT((YEAR(Dossier!B$11)-YEAR(J41))/9*H41)),
                                    IF(I41="Tous les 10 ans",MAX(1,INT((YEAR(Dossier!B$11)-YEAR(J41))/10*H41)),
                                       IF(I41="Tous les 15 ans",MAX(1,INT((YEAR(Dossier!B$11)-YEAR(J41))/15*H41)),
                                          IF(I41="Tous les 20 ans",MAX(1,INT((YEAR(Dossier!B$11)-YEAR(J41))/20*H41)),
                                             1
                                          )
                                       )
                                    )
                                 )
                              )
                           )
                        )
                     )
                  )
               )
            )
         )
      )
   )
))</f>
        <v/>
      </c>
      <c r="L41" s="27" t="str">
        <f t="shared" si="11"/>
        <v/>
      </c>
      <c r="M41" s="67" t="str">
        <f>IF(ISNUMBER(K41),IF(I41="Sans renouvellement","",
   IF(I41="Par jour",J41+CEILING((Dossier!B$11-J41+1)/H41,1)*H41,
      IF(I41="Par mois",DATE(YEAR(J41),MONTH(J41)+CEILING((YEAR(Dossier!B$11)*12+MONTH(Dossier!B$11)-(YEAR(J41)*12+MONTH(J41))+1)/H41,1)*H41,DAY(J41)),
         IF(I41="Par an",DATE(YEAR(J41)+CEILING((YEAR(Dossier!B$11)-YEAR(J41)+1)/H41,1)*H41,MONTH(J41),DAY(J41)),
            IF(I41="Tous les 2 ans",DATE(YEAR(J41)+2*CEILING((YEAR(Dossier!B$11)-YEAR(J41)+1)/2,1),MONTH(J41),DAY(J41)),
               IF(I41="Tous les 3 ans",DATE(YEAR(J41)+3*CEILING((YEAR(Dossier!B$11)-YEAR(J41)+1)/3,1),MONTH(J41),DAY(J41)),
                  IF(I41="Tous les 4 ans",DATE(YEAR(J41)+4*CEILING((YEAR(Dossier!B$11)-YEAR(J41)+1)/4,1),MONTH(J41),DAY(J41)),
                     IF(I41="Tous les 5 ans",DATE(YEAR(J41)+5*CEILING((YEAR(Dossier!B$11)-YEAR(J41)+1)/5,1),MONTH(J41),DAY(J41)),
                        IF(I41="Tous les 6 ans",DATE(YEAR(J41)+6*CEILING((YEAR(Dossier!B$11)-YEAR(J41)+1)/6,1),MONTH(J41),DAY(J41)),
                           IF(I41="Tous les 7 ans",DATE(YEAR(J41)+7*CEILING((YEAR(Dossier!B$11)-YEAR(J41)+1)/7,1),MONTH(J41),DAY(J41)),
                              IF(I41="Tous les 8 ans",DATE(YEAR(J41)+8*CEILING((YEAR(Dossier!B$11)-YEAR(J41)+1)/8,1),MONTH(J41),DAY(J41)),
                                 IF(I41="Tous les 9 ans",DATE(YEAR(J41)+9*CEILING((YEAR(Dossier!B$11)-YEAR(J41)+1)/9,1),MONTH(J41),DAY(J41)),
                                    IF(I41="Tous les 10 ans",DATE(YEAR(J41)+10*CEILING((YEAR(Dossier!B$11)-YEAR(J41)+1)/10,1),MONTH(J41),DAY(J41)),
                                       IF(I41="Tous les 15 ans",DATE(YEAR(J41)+15*CEILING((YEAR(Dossier!B$11)-YEAR(J41)+1)/15,1),MONTH(J41),DAY(J41)),
                                          IF(I41="Tous les 20 ans",DATE(YEAR(J41)+20*CEILING((YEAR(Dossier!B$11)-YEAR(J41)+1)/20,1),MONTH(J41),DAY(J41)),
                                             J41
                                          )
                                       )
                                    )
                                 )
                              )
                           )
                        )
                     )
                  )
               )
            )
         )
      )
   )
),"")</f>
        <v/>
      </c>
      <c r="N41" s="68" t="str">
        <f>IF(ISNUMBER(M41),DATEDIF(Dossier!$B$8,'Postes patrimoniaux permanents'!M41,"Y"),"")</f>
        <v/>
      </c>
      <c r="O41" s="27" t="str">
        <f t="shared" si="12"/>
        <v/>
      </c>
    </row>
    <row r="42" spans="1:15" x14ac:dyDescent="0.25">
      <c r="A42" s="3"/>
      <c r="B42" s="2"/>
      <c r="C42" s="25"/>
      <c r="D42" s="3"/>
      <c r="E42" s="5" t="str">
        <f>IF($D42="Oui, Indice annuel",VLOOKUP(YEAR($B42),'Indices d''actualisation'!$A$4:$C$27,2,FALSE),IF($D42="Oui, Indice mensuel",VLOOKUP(DATE(YEAR($B42),MONTH($B42),1),'Indices d''actualisation'!$G$4:$H$291,2,FALSE),""))</f>
        <v/>
      </c>
      <c r="F42" s="5" t="str">
        <f>IF($D42="Oui, Indice annuel", VLOOKUP(YEAR(Dossier!$B$11), 'Indices d''actualisation'!$A$4:$C$27, 2, FALSE),IF($D42="Oui, Indice mensuel",VLOOKUP(DATE(YEAR(Dossier!$B$11),MONTH(Dossier!$B$11),1),'Indices d''actualisation'!$G$4:$H$291,2,FALSE),""))</f>
        <v/>
      </c>
      <c r="G42" s="27">
        <f t="shared" si="9"/>
        <v>0</v>
      </c>
      <c r="H42" s="31"/>
      <c r="I42" s="3"/>
      <c r="J42" s="66" t="str">
        <f t="shared" si="10"/>
        <v/>
      </c>
      <c r="K42" s="32" t="str">
        <f>IF(ISBLANK(C42),"",IF(I42="Sans renouvellement",1,
   IF(I42="Par jour",INT((Dossier!B$11-J42+1)*H42),
      IF(I42="Par mois",INT((YEAR(Dossier!B$11)*12+MONTH(Dossier!B$11)-(YEAR(J42)*12+MONTH(J42))+1)*H42),
         IF(I42="Par an",INT((YEAR(Dossier!B$11)-YEAR(J42)+1)*H42),
            IF(I42="Tous les 2 ans",MAX(1,INT((YEAR(Dossier!B$11)-YEAR(J42))/2*H42)),
               IF(I42="Tous les 3 ans",MAX(1,INT((YEAR(Dossier!B$11)-YEAR(J42))/3*H42)),
                  IF(I42="Tous les 4 ans",MAX(1,INT((YEAR(Dossier!B$11)-YEAR(J42))/4*H42)),
                     IF(I42="Tous les 5 ans",MAX(1,INT((YEAR(Dossier!B$11)-YEAR(J42))/5*H42)),
                        IF(I42="Tous les 6 ans",MAX(1,INT((YEAR(Dossier!B$11)-YEAR(J42))/6*H42)),
                           IF(I42="Tous les 7 ans",MAX(1,INT((YEAR(Dossier!B$11)-YEAR(J42))/7*H42)),
                              IF(I42="Tous les 8 ans",MAX(1,INT((YEAR(Dossier!B$11)-YEAR(J42))/8*H42)),
                                 IF(I42="Tous les 9 ans",MAX(1,INT((YEAR(Dossier!B$11)-YEAR(J42))/9*H42)),
                                    IF(I42="Tous les 10 ans",MAX(1,INT((YEAR(Dossier!B$11)-YEAR(J42))/10*H42)),
                                       IF(I42="Tous les 15 ans",MAX(1,INT((YEAR(Dossier!B$11)-YEAR(J42))/15*H42)),
                                          IF(I42="Tous les 20 ans",MAX(1,INT((YEAR(Dossier!B$11)-YEAR(J42))/20*H42)),
                                             1
                                          )
                                       )
                                    )
                                 )
                              )
                           )
                        )
                     )
                  )
               )
            )
         )
      )
   )
))</f>
        <v/>
      </c>
      <c r="L42" s="27" t="str">
        <f t="shared" si="11"/>
        <v/>
      </c>
      <c r="M42" s="67" t="str">
        <f>IF(ISNUMBER(K42),IF(I42="Sans renouvellement","",
   IF(I42="Par jour",J42+CEILING((Dossier!B$11-J42+1)/H42,1)*H42,
      IF(I42="Par mois",DATE(YEAR(J42),MONTH(J42)+CEILING((YEAR(Dossier!B$11)*12+MONTH(Dossier!B$11)-(YEAR(J42)*12+MONTH(J42))+1)/H42,1)*H42,DAY(J42)),
         IF(I42="Par an",DATE(YEAR(J42)+CEILING((YEAR(Dossier!B$11)-YEAR(J42)+1)/H42,1)*H42,MONTH(J42),DAY(J42)),
            IF(I42="Tous les 2 ans",DATE(YEAR(J42)+2*CEILING((YEAR(Dossier!B$11)-YEAR(J42)+1)/2,1),MONTH(J42),DAY(J42)),
               IF(I42="Tous les 3 ans",DATE(YEAR(J42)+3*CEILING((YEAR(Dossier!B$11)-YEAR(J42)+1)/3,1),MONTH(J42),DAY(J42)),
                  IF(I42="Tous les 4 ans",DATE(YEAR(J42)+4*CEILING((YEAR(Dossier!B$11)-YEAR(J42)+1)/4,1),MONTH(J42),DAY(J42)),
                     IF(I42="Tous les 5 ans",DATE(YEAR(J42)+5*CEILING((YEAR(Dossier!B$11)-YEAR(J42)+1)/5,1),MONTH(J42),DAY(J42)),
                        IF(I42="Tous les 6 ans",DATE(YEAR(J42)+6*CEILING((YEAR(Dossier!B$11)-YEAR(J42)+1)/6,1),MONTH(J42),DAY(J42)),
                           IF(I42="Tous les 7 ans",DATE(YEAR(J42)+7*CEILING((YEAR(Dossier!B$11)-YEAR(J42)+1)/7,1),MONTH(J42),DAY(J42)),
                              IF(I42="Tous les 8 ans",DATE(YEAR(J42)+8*CEILING((YEAR(Dossier!B$11)-YEAR(J42)+1)/8,1),MONTH(J42),DAY(J42)),
                                 IF(I42="Tous les 9 ans",DATE(YEAR(J42)+9*CEILING((YEAR(Dossier!B$11)-YEAR(J42)+1)/9,1),MONTH(J42),DAY(J42)),
                                    IF(I42="Tous les 10 ans",DATE(YEAR(J42)+10*CEILING((YEAR(Dossier!B$11)-YEAR(J42)+1)/10,1),MONTH(J42),DAY(J42)),
                                       IF(I42="Tous les 15 ans",DATE(YEAR(J42)+15*CEILING((YEAR(Dossier!B$11)-YEAR(J42)+1)/15,1),MONTH(J42),DAY(J42)),
                                          IF(I42="Tous les 20 ans",DATE(YEAR(J42)+20*CEILING((YEAR(Dossier!B$11)-YEAR(J42)+1)/20,1),MONTH(J42),DAY(J42)),
                                             J42
                                          )
                                       )
                                    )
                                 )
                              )
                           )
                        )
                     )
                  )
               )
            )
         )
      )
   )
),"")</f>
        <v/>
      </c>
      <c r="N42" s="68" t="str">
        <f>IF(ISNUMBER(M42),DATEDIF(Dossier!$B$8,'Postes patrimoniaux permanents'!M42,"Y"),"")</f>
        <v/>
      </c>
      <c r="O42" s="27" t="str">
        <f t="shared" si="12"/>
        <v/>
      </c>
    </row>
    <row r="43" spans="1:15" x14ac:dyDescent="0.25">
      <c r="A43" s="3"/>
      <c r="B43" s="2"/>
      <c r="C43" s="25"/>
      <c r="D43" s="3"/>
      <c r="E43" s="5" t="str">
        <f>IF($D43="Oui, Indice annuel",VLOOKUP(YEAR($B43),'Indices d''actualisation'!$A$4:$C$27,2,FALSE),IF($D43="Oui, Indice mensuel",VLOOKUP(DATE(YEAR($B43),MONTH($B43),1),'Indices d''actualisation'!$G$4:$H$291,2,FALSE),""))</f>
        <v/>
      </c>
      <c r="F43" s="5" t="str">
        <f>IF($D43="Oui, Indice annuel", VLOOKUP(YEAR(Dossier!$B$11), 'Indices d''actualisation'!$A$4:$C$27, 2, FALSE),IF($D43="Oui, Indice mensuel",VLOOKUP(DATE(YEAR(Dossier!$B$11),MONTH(Dossier!$B$11),1),'Indices d''actualisation'!$G$4:$H$291,2,FALSE),""))</f>
        <v/>
      </c>
      <c r="G43" s="27">
        <f t="shared" si="9"/>
        <v>0</v>
      </c>
      <c r="H43" s="31"/>
      <c r="I43" s="3"/>
      <c r="J43" s="66" t="str">
        <f t="shared" si="10"/>
        <v/>
      </c>
      <c r="K43" s="32" t="str">
        <f>IF(ISBLANK(C43),"",IF(I43="Sans renouvellement",1,
   IF(I43="Par jour",INT((Dossier!B$11-J43+1)*H43),
      IF(I43="Par mois",INT((YEAR(Dossier!B$11)*12+MONTH(Dossier!B$11)-(YEAR(J43)*12+MONTH(J43))+1)*H43),
         IF(I43="Par an",INT((YEAR(Dossier!B$11)-YEAR(J43)+1)*H43),
            IF(I43="Tous les 2 ans",MAX(1,INT((YEAR(Dossier!B$11)-YEAR(J43))/2*H43)),
               IF(I43="Tous les 3 ans",MAX(1,INT((YEAR(Dossier!B$11)-YEAR(J43))/3*H43)),
                  IF(I43="Tous les 4 ans",MAX(1,INT((YEAR(Dossier!B$11)-YEAR(J43))/4*H43)),
                     IF(I43="Tous les 5 ans",MAX(1,INT((YEAR(Dossier!B$11)-YEAR(J43))/5*H43)),
                        IF(I43="Tous les 6 ans",MAX(1,INT((YEAR(Dossier!B$11)-YEAR(J43))/6*H43)),
                           IF(I43="Tous les 7 ans",MAX(1,INT((YEAR(Dossier!B$11)-YEAR(J43))/7*H43)),
                              IF(I43="Tous les 8 ans",MAX(1,INT((YEAR(Dossier!B$11)-YEAR(J43))/8*H43)),
                                 IF(I43="Tous les 9 ans",MAX(1,INT((YEAR(Dossier!B$11)-YEAR(J43))/9*H43)),
                                    IF(I43="Tous les 10 ans",MAX(1,INT((YEAR(Dossier!B$11)-YEAR(J43))/10*H43)),
                                       IF(I43="Tous les 15 ans",MAX(1,INT((YEAR(Dossier!B$11)-YEAR(J43))/15*H43)),
                                          IF(I43="Tous les 20 ans",MAX(1,INT((YEAR(Dossier!B$11)-YEAR(J43))/20*H43)),
                                             1
                                          )
                                       )
                                    )
                                 )
                              )
                           )
                        )
                     )
                  )
               )
            )
         )
      )
   )
))</f>
        <v/>
      </c>
      <c r="L43" s="27" t="str">
        <f t="shared" si="11"/>
        <v/>
      </c>
      <c r="M43" s="67" t="str">
        <f>IF(ISNUMBER(K43),IF(I43="Sans renouvellement","",
   IF(I43="Par jour",J43+CEILING((Dossier!B$11-J43+1)/H43,1)*H43,
      IF(I43="Par mois",DATE(YEAR(J43),MONTH(J43)+CEILING((YEAR(Dossier!B$11)*12+MONTH(Dossier!B$11)-(YEAR(J43)*12+MONTH(J43))+1)/H43,1)*H43,DAY(J43)),
         IF(I43="Par an",DATE(YEAR(J43)+CEILING((YEAR(Dossier!B$11)-YEAR(J43)+1)/H43,1)*H43,MONTH(J43),DAY(J43)),
            IF(I43="Tous les 2 ans",DATE(YEAR(J43)+2*CEILING((YEAR(Dossier!B$11)-YEAR(J43)+1)/2,1),MONTH(J43),DAY(J43)),
               IF(I43="Tous les 3 ans",DATE(YEAR(J43)+3*CEILING((YEAR(Dossier!B$11)-YEAR(J43)+1)/3,1),MONTH(J43),DAY(J43)),
                  IF(I43="Tous les 4 ans",DATE(YEAR(J43)+4*CEILING((YEAR(Dossier!B$11)-YEAR(J43)+1)/4,1),MONTH(J43),DAY(J43)),
                     IF(I43="Tous les 5 ans",DATE(YEAR(J43)+5*CEILING((YEAR(Dossier!B$11)-YEAR(J43)+1)/5,1),MONTH(J43),DAY(J43)),
                        IF(I43="Tous les 6 ans",DATE(YEAR(J43)+6*CEILING((YEAR(Dossier!B$11)-YEAR(J43)+1)/6,1),MONTH(J43),DAY(J43)),
                           IF(I43="Tous les 7 ans",DATE(YEAR(J43)+7*CEILING((YEAR(Dossier!B$11)-YEAR(J43)+1)/7,1),MONTH(J43),DAY(J43)),
                              IF(I43="Tous les 8 ans",DATE(YEAR(J43)+8*CEILING((YEAR(Dossier!B$11)-YEAR(J43)+1)/8,1),MONTH(J43),DAY(J43)),
                                 IF(I43="Tous les 9 ans",DATE(YEAR(J43)+9*CEILING((YEAR(Dossier!B$11)-YEAR(J43)+1)/9,1),MONTH(J43),DAY(J43)),
                                    IF(I43="Tous les 10 ans",DATE(YEAR(J43)+10*CEILING((YEAR(Dossier!B$11)-YEAR(J43)+1)/10,1),MONTH(J43),DAY(J43)),
                                       IF(I43="Tous les 15 ans",DATE(YEAR(J43)+15*CEILING((YEAR(Dossier!B$11)-YEAR(J43)+1)/15,1),MONTH(J43),DAY(J43)),
                                          IF(I43="Tous les 20 ans",DATE(YEAR(J43)+20*CEILING((YEAR(Dossier!B$11)-YEAR(J43)+1)/20,1),MONTH(J43),DAY(J43)),
                                             J43
                                          )
                                       )
                                    )
                                 )
                              )
                           )
                        )
                     )
                  )
               )
            )
         )
      )
   )
),"")</f>
        <v/>
      </c>
      <c r="N43" s="68" t="str">
        <f>IF(ISNUMBER(M43),DATEDIF(Dossier!$B$8,'Postes patrimoniaux permanents'!M43,"Y"),"")</f>
        <v/>
      </c>
      <c r="O43" s="27" t="str">
        <f t="shared" si="12"/>
        <v/>
      </c>
    </row>
    <row r="44" spans="1:15" x14ac:dyDescent="0.25">
      <c r="A44" s="3"/>
      <c r="B44" s="2"/>
      <c r="C44" s="25"/>
      <c r="D44" s="3"/>
      <c r="E44" s="5" t="str">
        <f>IF($D44="Oui, Indice annuel",VLOOKUP(YEAR($B44),'Indices d''actualisation'!$A$4:$C$27,2,FALSE),IF($D44="Oui, Indice mensuel",VLOOKUP(DATE(YEAR($B44),MONTH($B44),1),'Indices d''actualisation'!$G$4:$H$291,2,FALSE),""))</f>
        <v/>
      </c>
      <c r="F44" s="5" t="str">
        <f>IF($D44="Oui, Indice annuel", VLOOKUP(YEAR(Dossier!$B$11), 'Indices d''actualisation'!$A$4:$C$27, 2, FALSE),IF($D44="Oui, Indice mensuel",VLOOKUP(DATE(YEAR(Dossier!$B$11),MONTH(Dossier!$B$11),1),'Indices d''actualisation'!$G$4:$H$291,2,FALSE),""))</f>
        <v/>
      </c>
      <c r="G44" s="27">
        <f t="shared" si="9"/>
        <v>0</v>
      </c>
      <c r="H44" s="31"/>
      <c r="I44" s="3"/>
      <c r="J44" s="66" t="str">
        <f t="shared" si="10"/>
        <v/>
      </c>
      <c r="K44" s="32" t="str">
        <f>IF(ISBLANK(C44),"",IF(I44="Sans renouvellement",1,
   IF(I44="Par jour",INT((Dossier!B$11-J44+1)*H44),
      IF(I44="Par mois",INT((YEAR(Dossier!B$11)*12+MONTH(Dossier!B$11)-(YEAR(J44)*12+MONTH(J44))+1)*H44),
         IF(I44="Par an",INT((YEAR(Dossier!B$11)-YEAR(J44)+1)*H44),
            IF(I44="Tous les 2 ans",MAX(1,INT((YEAR(Dossier!B$11)-YEAR(J44))/2*H44)),
               IF(I44="Tous les 3 ans",MAX(1,INT((YEAR(Dossier!B$11)-YEAR(J44))/3*H44)),
                  IF(I44="Tous les 4 ans",MAX(1,INT((YEAR(Dossier!B$11)-YEAR(J44))/4*H44)),
                     IF(I44="Tous les 5 ans",MAX(1,INT((YEAR(Dossier!B$11)-YEAR(J44))/5*H44)),
                        IF(I44="Tous les 6 ans",MAX(1,INT((YEAR(Dossier!B$11)-YEAR(J44))/6*H44)),
                           IF(I44="Tous les 7 ans",MAX(1,INT((YEAR(Dossier!B$11)-YEAR(J44))/7*H44)),
                              IF(I44="Tous les 8 ans",MAX(1,INT((YEAR(Dossier!B$11)-YEAR(J44))/8*H44)),
                                 IF(I44="Tous les 9 ans",MAX(1,INT((YEAR(Dossier!B$11)-YEAR(J44))/9*H44)),
                                    IF(I44="Tous les 10 ans",MAX(1,INT((YEAR(Dossier!B$11)-YEAR(J44))/10*H44)),
                                       IF(I44="Tous les 15 ans",MAX(1,INT((YEAR(Dossier!B$11)-YEAR(J44))/15*H44)),
                                          IF(I44="Tous les 20 ans",MAX(1,INT((YEAR(Dossier!B$11)-YEAR(J44))/20*H44)),
                                             1
                                          )
                                       )
                                    )
                                 )
                              )
                           )
                        )
                     )
                  )
               )
            )
         )
      )
   )
))</f>
        <v/>
      </c>
      <c r="L44" s="27" t="str">
        <f t="shared" si="11"/>
        <v/>
      </c>
      <c r="M44" s="67" t="str">
        <f>IF(ISNUMBER(K44),IF(I44="Sans renouvellement","",
   IF(I44="Par jour",J44+CEILING((Dossier!B$11-J44+1)/H44,1)*H44,
      IF(I44="Par mois",DATE(YEAR(J44),MONTH(J44)+CEILING((YEAR(Dossier!B$11)*12+MONTH(Dossier!B$11)-(YEAR(J44)*12+MONTH(J44))+1)/H44,1)*H44,DAY(J44)),
         IF(I44="Par an",DATE(YEAR(J44)+CEILING((YEAR(Dossier!B$11)-YEAR(J44)+1)/H44,1)*H44,MONTH(J44),DAY(J44)),
            IF(I44="Tous les 2 ans",DATE(YEAR(J44)+2*CEILING((YEAR(Dossier!B$11)-YEAR(J44)+1)/2,1),MONTH(J44),DAY(J44)),
               IF(I44="Tous les 3 ans",DATE(YEAR(J44)+3*CEILING((YEAR(Dossier!B$11)-YEAR(J44)+1)/3,1),MONTH(J44),DAY(J44)),
                  IF(I44="Tous les 4 ans",DATE(YEAR(J44)+4*CEILING((YEAR(Dossier!B$11)-YEAR(J44)+1)/4,1),MONTH(J44),DAY(J44)),
                     IF(I44="Tous les 5 ans",DATE(YEAR(J44)+5*CEILING((YEAR(Dossier!B$11)-YEAR(J44)+1)/5,1),MONTH(J44),DAY(J44)),
                        IF(I44="Tous les 6 ans",DATE(YEAR(J44)+6*CEILING((YEAR(Dossier!B$11)-YEAR(J44)+1)/6,1),MONTH(J44),DAY(J44)),
                           IF(I44="Tous les 7 ans",DATE(YEAR(J44)+7*CEILING((YEAR(Dossier!B$11)-YEAR(J44)+1)/7,1),MONTH(J44),DAY(J44)),
                              IF(I44="Tous les 8 ans",DATE(YEAR(J44)+8*CEILING((YEAR(Dossier!B$11)-YEAR(J44)+1)/8,1),MONTH(J44),DAY(J44)),
                                 IF(I44="Tous les 9 ans",DATE(YEAR(J44)+9*CEILING((YEAR(Dossier!B$11)-YEAR(J44)+1)/9,1),MONTH(J44),DAY(J44)),
                                    IF(I44="Tous les 10 ans",DATE(YEAR(J44)+10*CEILING((YEAR(Dossier!B$11)-YEAR(J44)+1)/10,1),MONTH(J44),DAY(J44)),
                                       IF(I44="Tous les 15 ans",DATE(YEAR(J44)+15*CEILING((YEAR(Dossier!B$11)-YEAR(J44)+1)/15,1),MONTH(J44),DAY(J44)),
                                          IF(I44="Tous les 20 ans",DATE(YEAR(J44)+20*CEILING((YEAR(Dossier!B$11)-YEAR(J44)+1)/20,1),MONTH(J44),DAY(J44)),
                                             J44
                                          )
                                       )
                                    )
                                 )
                              )
                           )
                        )
                     )
                  )
               )
            )
         )
      )
   )
),"")</f>
        <v/>
      </c>
      <c r="N44" s="68" t="str">
        <f>IF(ISNUMBER(M44),DATEDIF(Dossier!$B$8,'Postes patrimoniaux permanents'!M44,"Y"),"")</f>
        <v/>
      </c>
      <c r="O44" s="27" t="str">
        <f t="shared" si="12"/>
        <v/>
      </c>
    </row>
    <row r="45" spans="1:15" x14ac:dyDescent="0.25">
      <c r="K45" s="69" t="s">
        <v>176</v>
      </c>
      <c r="L45" s="26">
        <f>SUM(L39:L44)</f>
        <v>0</v>
      </c>
    </row>
    <row r="47" spans="1:15" ht="48" x14ac:dyDescent="0.25">
      <c r="A47" s="22" t="s">
        <v>40</v>
      </c>
      <c r="B47" s="22" t="s">
        <v>166</v>
      </c>
      <c r="C47" s="39" t="s">
        <v>167</v>
      </c>
      <c r="D47" s="39" t="s">
        <v>168</v>
      </c>
      <c r="E47" s="22" t="s">
        <v>169</v>
      </c>
      <c r="F47" s="22" t="s">
        <v>170</v>
      </c>
      <c r="G47" s="22" t="s">
        <v>171</v>
      </c>
      <c r="H47" s="47"/>
      <c r="I47" s="22" t="s">
        <v>178</v>
      </c>
      <c r="J47" s="22" t="s">
        <v>179</v>
      </c>
      <c r="K47" s="23" t="s">
        <v>49</v>
      </c>
      <c r="L47" s="22" t="s">
        <v>35</v>
      </c>
      <c r="M47" s="22" t="s">
        <v>36</v>
      </c>
    </row>
    <row r="48" spans="1:15" x14ac:dyDescent="0.25">
      <c r="A48" s="5" t="str">
        <f t="shared" ref="A48:A54" si="13">IF(ISBLANK(A39),"",A39)</f>
        <v/>
      </c>
      <c r="B48" s="5" cm="1">
        <f t="array" aca="1" ref="B4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48" s="71" t="str" cm="1">
        <f t="array" aca="1" ref="C48" ca="1">IF(ISNUMBER(N39),IF(AND(Dossier!$B$6="Masculin",$C$3="Tables stationnaires"),INDIRECT("'Homme stationnaire 2025'!DA"&amp;$N39+2),IF(AND(Dossier!$B$6="Masculin",$C$3="Tables prospectives"),INDIRECT("'Homme prospectif 2025'!CM"&amp;$N39+2),IF(AND(Dossier!$B$6="Féminin",$C$3="Tables stationnaires"),INDIRECT("'Femme stationnaire 2025'!DA"&amp;$N39+2),IF(AND(Dossier!$B$6="Féminin",$C$3="Tables prospectives"),INDIRECT("'Femme prospectif 2025'!CM"&amp;$N39+2),IF(AND(Dossier!$B$6="Indéterminé",$C$3="Tables stationnaires"),INDIRECT("'I Stationnaire 2025'!DA"&amp;$N39+2),IF(AND(Dossier!$B$6="Indéterminé",$C$3="Tables prospectives"),INDIRECT("'I prospectif 2025'!CM"&amp;$N39+2),"")))))),"")</f>
        <v/>
      </c>
      <c r="D48" s="5" t="str" cm="1">
        <f t="array" aca="1" ref="D48" ca="1">IF(ISNUMBER(N39),IF(AND(Dossier!$B$6="Masculin",$C$3="Tables stationnaires"),INDIRECT("'Homme stationnaire 2025'!"&amp;ADDRESS(Dossier!$D$11+2,$N39+1,4,1)),IF(AND(Dossier!$B$6="Masculin",$C$3="Tables prospectives"),IF($N39+1&gt;90,INDIRECT("'Homme prospectif 2025'!CM"&amp;Dossier!$D$11+2),INDIRECT("'Homme prospectif 2025'!"&amp;ADDRESS(Dossier!$D$11+2,$N39+1,4,1))),IF(AND(Dossier!$B$6="Féminin",$C$3="Tables stationnaires"),INDIRECT("'Femme stationnaire 2025'!"&amp;ADDRESS(Dossier!$D$11+2,$N39+1,4,1)),IF(AND(Dossier!$B$6="Féminin",$C$3="Tables prospectives"),IF($N39+1&gt;90,INDIRECT("'Femme prospectif 2025'!CM"&amp;Dossier!$D$11+2),INDIRECT("'Femme prospectif 2025'!"&amp;ADDRESS(Dossier!$D$11+2,$N39+1,4,1))),IF(AND(Dossier!$B$6="Indéterminé",$C$3="Tables stationnaires"),INDIRECT("'I Stationnaire 2025'!"&amp;ADDRESS(Dossier!$D$11+2,$N39+1,4,1)),IF(AND(Dossier!$B$6="Indéterminé",$C$3="Tables prospectives"),IF($N39+1&gt;90,INDIRECT("'I prospectif 2025'!CM"&amp;Dossier!$D$11+2),INDIRECT("'I prospectif 2025'!"&amp;ADDRESS(Dossier!$D$11+2,$N39+1,4,1))),"")))))),"")</f>
        <v/>
      </c>
      <c r="E48" s="5" t="str">
        <f t="shared" ref="E48:E54" ca="1" si="14">IF(ISNUMBER(D48),IF($C$4="Méthode exacte",B48-D48,C48),"")</f>
        <v/>
      </c>
      <c r="F48" s="28" t="str">
        <f t="shared" ref="F48:F54" ca="1" si="15">IF(ISNUMBER(E48),O39*E48,"")</f>
        <v/>
      </c>
      <c r="G48" s="28" t="str">
        <f t="shared" ref="G48:G54" ca="1" si="16">IF(ISNUMBER(F48),F48+G39,"")</f>
        <v/>
      </c>
      <c r="I48" s="138">
        <f ca="1">L45+G55</f>
        <v>0</v>
      </c>
      <c r="J48" s="139"/>
      <c r="K48" s="138">
        <f ca="1">I48*Dossier!$B$20*Dossier!$B$21</f>
        <v>0</v>
      </c>
      <c r="L48" s="138">
        <f ca="1">MIN(MAX(0,I48-J48),K48)</f>
        <v>0</v>
      </c>
      <c r="M48" s="138">
        <f ca="1">MIN(MAX(0,(K48-L48)),G48)</f>
        <v>0</v>
      </c>
    </row>
    <row r="49" spans="1:15" x14ac:dyDescent="0.25">
      <c r="A49" s="5" t="str">
        <f t="shared" si="13"/>
        <v/>
      </c>
      <c r="B49" s="5" cm="1">
        <f t="array" aca="1" ref="B4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49" s="71" t="str" cm="1">
        <f t="array" aca="1" ref="C49" ca="1">IF(ISNUMBER(N40),IF(AND(Dossier!$B$6="Masculin",$C$3="Tables stationnaires"),INDIRECT("'Homme stationnaire 2025'!DA"&amp;$N40+2),IF(AND(Dossier!$B$6="Masculin",$C$3="Tables prospectives"),INDIRECT("'Homme prospectif 2025'!CM"&amp;$N40+2),IF(AND(Dossier!$B$6="Féminin",$C$3="Tables stationnaires"),INDIRECT("'Femme stationnaire 2025'!DA"&amp;$N40+2),IF(AND(Dossier!$B$6="Féminin",$C$3="Tables prospectives"),INDIRECT("'Femme prospectif 2025'!CM"&amp;$N40+2),IF(AND(Dossier!$B$6="Indéterminé",$C$3="Tables stationnaires"),INDIRECT("'I Stationnaire 2025'!DA"&amp;$N40+2),IF(AND(Dossier!$B$6="Indéterminé",$C$3="Tables prospectives"),INDIRECT("'I prospectif 2025'!CM"&amp;$N40+2),"")))))),"")</f>
        <v/>
      </c>
      <c r="D49" s="5" t="str" cm="1">
        <f t="array" aca="1" ref="D49" ca="1">IF(ISNUMBER(N40),IF(AND(Dossier!$B$6="Masculin",$C$3="Tables stationnaires"),INDIRECT("'Homme stationnaire 2025'!"&amp;ADDRESS(Dossier!$D$11+2,$N40+1,4,1)),IF(AND(Dossier!$B$6="Masculin",$C$3="Tables prospectives"),IF($N40+1&gt;90,INDIRECT("'Homme prospectif 2025'!CM"&amp;Dossier!$D$11+2),INDIRECT("'Homme prospectif 2025'!"&amp;ADDRESS(Dossier!$D$11+2,$N40+1,4,1))),IF(AND(Dossier!$B$6="Féminin",$C$3="Tables stationnaires"),INDIRECT("'Femme stationnaire 2025'!"&amp;ADDRESS(Dossier!$D$11+2,$N40+1,4,1)),IF(AND(Dossier!$B$6="Féminin",$C$3="Tables prospectives"),IF($N40+1&gt;90,INDIRECT("'Femme prospectif 2025'!CM"&amp;Dossier!$D$11+2),INDIRECT("'Femme prospectif 2025'!"&amp;ADDRESS(Dossier!$D$11+2,$N40+1,4,1))),IF(AND(Dossier!$B$6="Indéterminé",$C$3="Tables stationnaires"),INDIRECT("'I Stationnaire 2025'!"&amp;ADDRESS(Dossier!$D$11+2,$N40+1,4,1)),IF(AND(Dossier!$B$6="Indéterminé",$C$3="Tables prospectives"),IF($N40+1&gt;90,INDIRECT("'I prospectif 2025'!CM"&amp;Dossier!$D$11+2),INDIRECT("'I prospectif 2025'!"&amp;ADDRESS(Dossier!$D$11+2,$N40+1,4,1))),"")))))),"")</f>
        <v/>
      </c>
      <c r="E49" s="5" t="str">
        <f t="shared" ca="1" si="14"/>
        <v/>
      </c>
      <c r="F49" s="28" t="str">
        <f t="shared" ca="1" si="15"/>
        <v/>
      </c>
      <c r="G49" s="28" t="str">
        <f t="shared" ca="1" si="16"/>
        <v/>
      </c>
      <c r="I49" s="138"/>
      <c r="J49" s="139"/>
      <c r="K49" s="138"/>
      <c r="L49" s="138"/>
      <c r="M49" s="138"/>
    </row>
    <row r="50" spans="1:15" x14ac:dyDescent="0.25">
      <c r="A50" s="5" t="str">
        <f t="shared" si="13"/>
        <v/>
      </c>
      <c r="B50" s="5" cm="1">
        <f t="array" aca="1" ref="B5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0" s="71" t="str" cm="1">
        <f t="array" aca="1" ref="C50" ca="1">IF(ISNUMBER(N41),IF(AND(Dossier!$B$6="Masculin",$C$3="Tables stationnaires"),INDIRECT("'Homme stationnaire 2025'!DA"&amp;$N41+2),IF(AND(Dossier!$B$6="Masculin",$C$3="Tables prospectives"),INDIRECT("'Homme prospectif 2025'!CM"&amp;$N41+2),IF(AND(Dossier!$B$6="Féminin",$C$3="Tables stationnaires"),INDIRECT("'Femme stationnaire 2025'!DA"&amp;$N41+2),IF(AND(Dossier!$B$6="Féminin",$C$3="Tables prospectives"),INDIRECT("'Femme prospectif 2025'!CM"&amp;$N41+2),IF(AND(Dossier!$B$6="Indéterminé",$C$3="Tables stationnaires"),INDIRECT("'I Stationnaire 2025'!DA"&amp;$N41+2),IF(AND(Dossier!$B$6="Indéterminé",$C$3="Tables prospectives"),INDIRECT("'I prospectif 2025'!CM"&amp;$N41+2),"")))))),"")</f>
        <v/>
      </c>
      <c r="D50" s="5" t="str" cm="1">
        <f t="array" aca="1" ref="D50" ca="1">IF(ISNUMBER(N41),IF(AND(Dossier!$B$6="Masculin",$C$3="Tables stationnaires"),INDIRECT("'Homme stationnaire 2025'!"&amp;ADDRESS(Dossier!$D$11+2,$N41+1,4,1)),IF(AND(Dossier!$B$6="Masculin",$C$3="Tables prospectives"),IF($N41+1&gt;90,INDIRECT("'Homme prospectif 2025'!CM"&amp;Dossier!$D$11+2),INDIRECT("'Homme prospectif 2025'!"&amp;ADDRESS(Dossier!$D$11+2,$N41+1,4,1))),IF(AND(Dossier!$B$6="Féminin",$C$3="Tables stationnaires"),INDIRECT("'Femme stationnaire 2025'!"&amp;ADDRESS(Dossier!$D$11+2,$N41+1,4,1)),IF(AND(Dossier!$B$6="Féminin",$C$3="Tables prospectives"),IF($N41+1&gt;90,INDIRECT("'Femme prospectif 2025'!CM"&amp;Dossier!$D$11+2),INDIRECT("'Femme prospectif 2025'!"&amp;ADDRESS(Dossier!$D$11+2,$N41+1,4,1))),IF(AND(Dossier!$B$6="Indéterminé",$C$3="Tables stationnaires"),INDIRECT("'I Stationnaire 2025'!"&amp;ADDRESS(Dossier!$D$11+2,$N41+1,4,1)),IF(AND(Dossier!$B$6="Indéterminé",$C$3="Tables prospectives"),IF($N41+1&gt;90,INDIRECT("'I prospectif 2025'!CM"&amp;Dossier!$D$11+2),INDIRECT("'I prospectif 2025'!"&amp;ADDRESS(Dossier!$D$11+2,$N41+1,4,1))),"")))))),"")</f>
        <v/>
      </c>
      <c r="E50" s="5" t="str">
        <f t="shared" ca="1" si="14"/>
        <v/>
      </c>
      <c r="F50" s="28" t="str">
        <f t="shared" ca="1" si="15"/>
        <v/>
      </c>
      <c r="G50" s="28" t="str">
        <f t="shared" ca="1" si="16"/>
        <v/>
      </c>
      <c r="I50" s="138"/>
      <c r="J50" s="139"/>
      <c r="K50" s="138"/>
      <c r="L50" s="138"/>
      <c r="M50" s="138"/>
    </row>
    <row r="51" spans="1:15" x14ac:dyDescent="0.25">
      <c r="A51" s="5" t="str">
        <f t="shared" si="13"/>
        <v/>
      </c>
      <c r="B51" s="5" cm="1">
        <f t="array" aca="1" ref="B5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1" s="71" t="str" cm="1">
        <f t="array" aca="1" ref="C51" ca="1">IF(ISNUMBER(N42),IF(AND(Dossier!$B$6="Masculin",$C$3="Tables stationnaires"),INDIRECT("'Homme stationnaire 2025'!DA"&amp;$N42+2),IF(AND(Dossier!$B$6="Masculin",$C$3="Tables prospectives"),INDIRECT("'Homme prospectif 2025'!CM"&amp;$N42+2),IF(AND(Dossier!$B$6="Féminin",$C$3="Tables stationnaires"),INDIRECT("'Femme stationnaire 2025'!DA"&amp;$N42+2),IF(AND(Dossier!$B$6="Féminin",$C$3="Tables prospectives"),INDIRECT("'Femme prospectif 2025'!CM"&amp;$N42+2),IF(AND(Dossier!$B$6="Indéterminé",$C$3="Tables stationnaires"),INDIRECT("'I Stationnaire 2025'!DA"&amp;$N42+2),IF(AND(Dossier!$B$6="Indéterminé",$C$3="Tables prospectives"),INDIRECT("'I prospectif 2025'!CM"&amp;$N42+2),"")))))),"")</f>
        <v/>
      </c>
      <c r="D51" s="5" t="str" cm="1">
        <f t="array" aca="1" ref="D51" ca="1">IF(ISNUMBER(N42),IF(AND(Dossier!$B$6="Masculin",$C$3="Tables stationnaires"),INDIRECT("'Homme stationnaire 2025'!"&amp;ADDRESS(Dossier!$D$11+2,$N42+1,4,1)),IF(AND(Dossier!$B$6="Masculin",$C$3="Tables prospectives"),IF($N42+1&gt;90,INDIRECT("'Homme prospectif 2025'!CM"&amp;Dossier!$D$11+2),INDIRECT("'Homme prospectif 2025'!"&amp;ADDRESS(Dossier!$D$11+2,$N42+1,4,1))),IF(AND(Dossier!$B$6="Féminin",$C$3="Tables stationnaires"),INDIRECT("'Femme stationnaire 2025'!"&amp;ADDRESS(Dossier!$D$11+2,$N42+1,4,1)),IF(AND(Dossier!$B$6="Féminin",$C$3="Tables prospectives"),IF($N42+1&gt;90,INDIRECT("'Femme prospectif 2025'!CM"&amp;Dossier!$D$11+2),INDIRECT("'Femme prospectif 2025'!"&amp;ADDRESS(Dossier!$D$11+2,$N42+1,4,1))),IF(AND(Dossier!$B$6="Indéterminé",$C$3="Tables stationnaires"),INDIRECT("'I Stationnaire 2025'!"&amp;ADDRESS(Dossier!$D$11+2,$N42+1,4,1)),IF(AND(Dossier!$B$6="Indéterminé",$C$3="Tables prospectives"),IF($N42+1&gt;90,INDIRECT("'I prospectif 2025'!CM"&amp;Dossier!$D$11+2),INDIRECT("'I prospectif 2025'!"&amp;ADDRESS(Dossier!$D$11+2,$N42+1,4,1))),"")))))),"")</f>
        <v/>
      </c>
      <c r="E51" s="5" t="str">
        <f t="shared" ca="1" si="14"/>
        <v/>
      </c>
      <c r="F51" s="28" t="str">
        <f t="shared" ca="1" si="15"/>
        <v/>
      </c>
      <c r="G51" s="28" t="str">
        <f t="shared" ca="1" si="16"/>
        <v/>
      </c>
      <c r="I51" s="138"/>
      <c r="J51" s="139"/>
      <c r="K51" s="138"/>
      <c r="L51" s="138"/>
      <c r="M51" s="138"/>
    </row>
    <row r="52" spans="1:15" x14ac:dyDescent="0.25">
      <c r="A52" s="5" t="str">
        <f t="shared" si="13"/>
        <v/>
      </c>
      <c r="B52" s="5" cm="1">
        <f t="array" aca="1" ref="B5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2" s="71" t="str" cm="1">
        <f t="array" aca="1" ref="C52" ca="1">IF(ISNUMBER(N43),IF(AND(Dossier!$B$6="Masculin",$C$3="Tables stationnaires"),INDIRECT("'Homme stationnaire 2025'!DA"&amp;$N43+2),IF(AND(Dossier!$B$6="Masculin",$C$3="Tables prospectives"),INDIRECT("'Homme prospectif 2025'!CM"&amp;$N43+2),IF(AND(Dossier!$B$6="Féminin",$C$3="Tables stationnaires"),INDIRECT("'Femme stationnaire 2025'!DA"&amp;$N43+2),IF(AND(Dossier!$B$6="Féminin",$C$3="Tables prospectives"),INDIRECT("'Femme prospectif 2025'!CM"&amp;$N43+2),IF(AND(Dossier!$B$6="Indéterminé",$C$3="Tables stationnaires"),INDIRECT("'I Stationnaire 2025'!DA"&amp;$N43+2),IF(AND(Dossier!$B$6="Indéterminé",$C$3="Tables prospectives"),INDIRECT("'I prospectif 2025'!CM"&amp;$N43+2),"")))))),"")</f>
        <v/>
      </c>
      <c r="D52" s="5" t="str" cm="1">
        <f t="array" aca="1" ref="D52" ca="1">IF(ISNUMBER(N43),IF(AND(Dossier!$B$6="Masculin",$C$3="Tables stationnaires"),INDIRECT("'Homme stationnaire 2025'!"&amp;ADDRESS(Dossier!$D$11+2,$N43+1,4,1)),IF(AND(Dossier!$B$6="Masculin",$C$3="Tables prospectives"),IF($N43+1&gt;90,INDIRECT("'Homme prospectif 2025'!CM"&amp;Dossier!$D$11+2),INDIRECT("'Homme prospectif 2025'!"&amp;ADDRESS(Dossier!$D$11+2,$N43+1,4,1))),IF(AND(Dossier!$B$6="Féminin",$C$3="Tables stationnaires"),INDIRECT("'Femme stationnaire 2025'!"&amp;ADDRESS(Dossier!$D$11+2,$N43+1,4,1)),IF(AND(Dossier!$B$6="Féminin",$C$3="Tables prospectives"),IF($N43+1&gt;90,INDIRECT("'Femme prospectif 2025'!CM"&amp;Dossier!$D$11+2),INDIRECT("'Femme prospectif 2025'!"&amp;ADDRESS(Dossier!$D$11+2,$N43+1,4,1))),IF(AND(Dossier!$B$6="Indéterminé",$C$3="Tables stationnaires"),INDIRECT("'I Stationnaire 2025'!"&amp;ADDRESS(Dossier!$D$11+2,$N43+1,4,1)),IF(AND(Dossier!$B$6="Indéterminé",$C$3="Tables prospectives"),IF($N43+1&gt;90,INDIRECT("'I prospectif 2025'!CM"&amp;Dossier!$D$11+2),INDIRECT("'I prospectif 2025'!"&amp;ADDRESS(Dossier!$D$11+2,$N43+1,4,1))),"")))))),"")</f>
        <v/>
      </c>
      <c r="E52" s="5" t="str">
        <f t="shared" ca="1" si="14"/>
        <v/>
      </c>
      <c r="F52" s="28" t="str">
        <f t="shared" ca="1" si="15"/>
        <v/>
      </c>
      <c r="G52" s="28" t="str">
        <f t="shared" ca="1" si="16"/>
        <v/>
      </c>
      <c r="I52" s="138"/>
      <c r="J52" s="139"/>
      <c r="K52" s="138"/>
      <c r="L52" s="138"/>
      <c r="M52" s="138"/>
    </row>
    <row r="53" spans="1:15" x14ac:dyDescent="0.25">
      <c r="A53" s="5" t="str">
        <f t="shared" si="13"/>
        <v/>
      </c>
      <c r="B53" s="5" cm="1">
        <f t="array" aca="1" ref="B5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3" s="71" t="str" cm="1">
        <f t="array" aca="1" ref="C53" ca="1">IF(ISNUMBER(N44),IF(AND(Dossier!$B$6="Masculin",$C$3="Tables stationnaires"),INDIRECT("'Homme stationnaire 2025'!DA"&amp;$N44+2),IF(AND(Dossier!$B$6="Masculin",$C$3="Tables prospectives"),INDIRECT("'Homme prospectif 2025'!CM"&amp;$N44+2),IF(AND(Dossier!$B$6="Féminin",$C$3="Tables stationnaires"),INDIRECT("'Femme stationnaire 2025'!DA"&amp;$N44+2),IF(AND(Dossier!$B$6="Féminin",$C$3="Tables prospectives"),INDIRECT("'Femme prospectif 2025'!CM"&amp;$N44+2),IF(AND(Dossier!$B$6="Indéterminé",$C$3="Tables stationnaires"),INDIRECT("'I Stationnaire 2025'!DA"&amp;$N44+2),IF(AND(Dossier!$B$6="Indéterminé",$C$3="Tables prospectives"),INDIRECT("'I prospectif 2025'!CM"&amp;$N44+2),"")))))),"")</f>
        <v/>
      </c>
      <c r="D53" s="5" t="str" cm="1">
        <f t="array" aca="1" ref="D53" ca="1">IF(ISNUMBER(N44),IF(AND(Dossier!$B$6="Masculin",$C$3="Tables stationnaires"),INDIRECT("'Homme stationnaire 2025'!"&amp;ADDRESS(Dossier!$D$11+2,$N44+1,4,1)),IF(AND(Dossier!$B$6="Masculin",$C$3="Tables prospectives"),IF($N44+1&gt;90,INDIRECT("'Homme prospectif 2025'!CM"&amp;Dossier!$D$11+2),INDIRECT("'Homme prospectif 2025'!"&amp;ADDRESS(Dossier!$D$11+2,$N44+1,4,1))),IF(AND(Dossier!$B$6="Féminin",$C$3="Tables stationnaires"),INDIRECT("'Femme stationnaire 2025'!"&amp;ADDRESS(Dossier!$D$11+2,$N44+1,4,1)),IF(AND(Dossier!$B$6="Féminin",$C$3="Tables prospectives"),IF($N44+1&gt;90,INDIRECT("'Femme prospectif 2025'!CM"&amp;Dossier!$D$11+2),INDIRECT("'Femme prospectif 2025'!"&amp;ADDRESS(Dossier!$D$11+2,$N44+1,4,1))),IF(AND(Dossier!$B$6="Indéterminé",$C$3="Tables stationnaires"),INDIRECT("'I Stationnaire 2025'!"&amp;ADDRESS(Dossier!$D$11+2,$N44+1,4,1)),IF(AND(Dossier!$B$6="Indéterminé",$C$3="Tables prospectives"),IF($N44+1&gt;90,INDIRECT("'I prospectif 2025'!CM"&amp;Dossier!$D$11+2),INDIRECT("'I prospectif 2025'!"&amp;ADDRESS(Dossier!$D$11+2,$N44+1,4,1))),"")))))),"")</f>
        <v/>
      </c>
      <c r="E53" s="5" t="str">
        <f t="shared" ca="1" si="14"/>
        <v/>
      </c>
      <c r="F53" s="28" t="str">
        <f t="shared" ca="1" si="15"/>
        <v/>
      </c>
      <c r="G53" s="28" t="str">
        <f t="shared" ca="1" si="16"/>
        <v/>
      </c>
      <c r="I53" s="138"/>
      <c r="J53" s="139"/>
      <c r="K53" s="138"/>
      <c r="L53" s="138"/>
      <c r="M53" s="138"/>
    </row>
    <row r="54" spans="1:15" x14ac:dyDescent="0.25">
      <c r="A54" s="5" t="str">
        <f t="shared" si="13"/>
        <v/>
      </c>
      <c r="B54" s="5" cm="1">
        <f t="array" aca="1" ref="B5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54" s="71" t="str" cm="1">
        <f t="array" aca="1" ref="C54" ca="1">IF(ISNUMBER(N45),IF(AND(Dossier!$B$6="Masculin",$C$3="Tables stationnaires"),INDIRECT("'Homme stationnaire 2025'!DA"&amp;$N45+2),IF(AND(Dossier!$B$6="Masculin",$C$3="Tables prospectives"),INDIRECT("'Homme prospectif 2025'!CM"&amp;$N45+2),IF(AND(Dossier!$B$6="Féminin",$C$3="Tables stationnaires"),INDIRECT("'Femme stationnaire 2025'!DA"&amp;$N45+2),IF(AND(Dossier!$B$6="Féminin",$C$3="Tables prospectives"),INDIRECT("'Femme prospectif 2025'!CM"&amp;$N45+2),IF(AND(Dossier!$B$6="Indéterminé",$C$3="Tables stationnaires"),INDIRECT("'I Stationnaire 2025'!DA"&amp;$N45+2),IF(AND(Dossier!$B$6="Indéterminé",$C$3="Tables prospectives"),INDIRECT("'I prospectif 2025'!CM"&amp;$N45+2),"")))))),"")</f>
        <v/>
      </c>
      <c r="D54" s="5" t="str" cm="1">
        <f t="array" aca="1" ref="D54" ca="1">IF(ISNUMBER(N45),IF(AND(Dossier!$B$6="Masculin",$C$3="Tables stationnaires"),INDIRECT("'Homme stationnaire 2025'!"&amp;ADDRESS(Dossier!$D$11+2,$N45+1,4,1)),IF(AND(Dossier!$B$6="Masculin",$C$3="Tables prospectives"),IF($N45+1&gt;90,INDIRECT("'Homme prospectif 2025'!CM"&amp;Dossier!$D$11+2),INDIRECT("'Homme prospectif 2025'!"&amp;ADDRESS(Dossier!$D$11+2,$N45+1,4,1))),IF(AND(Dossier!$B$6="Féminin",$C$3="Tables stationnaires"),INDIRECT("'Femme stationnaire 2025'!"&amp;ADDRESS(Dossier!$D$11+2,$N45+1,4,1)),IF(AND(Dossier!$B$6="Féminin",$C$3="Tables prospectives"),IF($N45+1&gt;90,INDIRECT("'Femme prospectif 2025'!CM"&amp;Dossier!$D$11+2),INDIRECT("'Femme prospectif 2025'!"&amp;ADDRESS(Dossier!$D$11+2,$N45+1,4,1))),IF(AND(Dossier!$B$6="Indéterminé",$C$3="Tables stationnaires"),INDIRECT("'I Stationnaire 2025'!"&amp;ADDRESS(Dossier!$D$11+2,$N45+1,4,1)),IF(AND(Dossier!$B$6="Indéterminé",$C$3="Tables prospectives"),IF($N45+1&gt;90,INDIRECT("'I prospectif 2025'!CM"&amp;Dossier!$D$11+2),INDIRECT("'I prospectif 2025'!"&amp;ADDRESS(Dossier!$D$11+2,$N45+1,4,1))),"")))))),"")</f>
        <v/>
      </c>
      <c r="E54" s="5" t="str">
        <f t="shared" ca="1" si="14"/>
        <v/>
      </c>
      <c r="F54" s="28" t="str">
        <f t="shared" ca="1" si="15"/>
        <v/>
      </c>
      <c r="G54" s="28" t="str">
        <f t="shared" ca="1" si="16"/>
        <v/>
      </c>
      <c r="I54" s="138"/>
      <c r="J54" s="139"/>
      <c r="K54" s="138"/>
      <c r="L54" s="138"/>
      <c r="M54" s="138"/>
    </row>
    <row r="55" spans="1:15" x14ac:dyDescent="0.25">
      <c r="F55" s="69" t="s">
        <v>177</v>
      </c>
      <c r="G55" s="28">
        <f ca="1">SUM(G48:G54)</f>
        <v>0</v>
      </c>
      <c r="I55" s="138"/>
      <c r="J55" s="139"/>
      <c r="K55" s="138"/>
      <c r="L55" s="138"/>
      <c r="M55" s="138"/>
    </row>
    <row r="56" spans="1:15" x14ac:dyDescent="0.25">
      <c r="I56" s="138"/>
      <c r="J56" s="139"/>
      <c r="K56" s="138"/>
      <c r="L56" s="138"/>
      <c r="M56" s="138"/>
    </row>
    <row r="57" spans="1:15" x14ac:dyDescent="0.25">
      <c r="I57" s="138"/>
      <c r="J57" s="139"/>
      <c r="K57" s="138"/>
      <c r="L57" s="138"/>
      <c r="M57" s="138"/>
    </row>
    <row r="59" spans="1:15" ht="37.5" thickBot="1" x14ac:dyDescent="0.3">
      <c r="A59" s="20"/>
      <c r="B59" s="20" t="s">
        <v>37</v>
      </c>
      <c r="C59" s="21" t="s">
        <v>38</v>
      </c>
      <c r="D59" s="20" t="s">
        <v>35</v>
      </c>
      <c r="E59" s="20" t="s">
        <v>36</v>
      </c>
    </row>
    <row r="60" spans="1:15" ht="15.75" thickBot="1" x14ac:dyDescent="0.3">
      <c r="A60" s="109" t="s">
        <v>182</v>
      </c>
      <c r="B60" s="19">
        <f ca="1">I71</f>
        <v>0</v>
      </c>
      <c r="C60" s="19">
        <f ca="1">K71</f>
        <v>0</v>
      </c>
      <c r="D60" s="19">
        <f t="shared" ref="D60" ca="1" si="17">L71</f>
        <v>0</v>
      </c>
      <c r="E60" s="19">
        <f t="shared" ref="E60" ca="1" si="18">M71</f>
        <v>0</v>
      </c>
    </row>
    <row r="61" spans="1:15" x14ac:dyDescent="0.25">
      <c r="A61" s="18" t="s">
        <v>181</v>
      </c>
    </row>
    <row r="63" spans="1:15" ht="75" x14ac:dyDescent="0.25">
      <c r="A63" s="22" t="s">
        <v>40</v>
      </c>
      <c r="B63" s="22" t="s">
        <v>138</v>
      </c>
      <c r="C63" s="22" t="s">
        <v>41</v>
      </c>
      <c r="D63" s="22" t="s">
        <v>156</v>
      </c>
      <c r="E63" s="22" t="s">
        <v>157</v>
      </c>
      <c r="F63" s="22" t="s">
        <v>158</v>
      </c>
      <c r="G63" s="22" t="s">
        <v>159</v>
      </c>
      <c r="H63" s="22" t="s">
        <v>53</v>
      </c>
      <c r="I63" s="22" t="s">
        <v>142</v>
      </c>
      <c r="J63" s="22" t="s">
        <v>155</v>
      </c>
      <c r="K63" s="22" t="s">
        <v>160</v>
      </c>
      <c r="L63" s="22" t="s">
        <v>175</v>
      </c>
      <c r="M63" s="22" t="s">
        <v>162</v>
      </c>
      <c r="N63" s="22" t="s">
        <v>165</v>
      </c>
      <c r="O63" s="22" t="s">
        <v>163</v>
      </c>
    </row>
    <row r="64" spans="1:15" x14ac:dyDescent="0.25">
      <c r="A64" s="3"/>
      <c r="B64" s="2"/>
      <c r="C64" s="25"/>
      <c r="D64" s="3"/>
      <c r="E64" s="5" t="str">
        <f>IF($D64="Oui, Indice annuel",VLOOKUP(YEAR($B64),'Indices d''actualisation'!$A$4:$C$27,2,FALSE),IF($D64="Oui, Indice mensuel",VLOOKUP(DATE(YEAR($B64),MONTH($B64),1),'Indices d''actualisation'!$G$4:$H$291,2,FALSE),""))</f>
        <v/>
      </c>
      <c r="F64" s="5" t="str">
        <f>IF($D64="Oui, Indice annuel", VLOOKUP(YEAR(Dossier!$B$11), 'Indices d''actualisation'!$A$4:$C$27, 2, FALSE),IF($D64="Oui, Indice mensuel",VLOOKUP(DATE(YEAR(Dossier!$B$11),MONTH(Dossier!$B$11),1),'Indices d''actualisation'!$G$4:$H$291,2,FALSE),""))</f>
        <v/>
      </c>
      <c r="G64" s="27">
        <f>IF(OR(D64="Oui, Indice annuel",D64="Oui, Indice mensuel"),C64*F64/E64,C64)</f>
        <v>0</v>
      </c>
      <c r="H64" s="31"/>
      <c r="I64" s="3"/>
      <c r="J64" s="66" t="str">
        <f>IF(ISNUMBER(B64),B64,"")</f>
        <v/>
      </c>
      <c r="K64" s="32" t="str">
        <f>IF(ISBLANK(C64),"",IF(I64="Sans renouvellement",1,
   IF(I64="Par jour",INT((Dossier!B$11-J64+1)*H64),
      IF(I64="Par mois",INT((YEAR(Dossier!B$11)*12+MONTH(Dossier!B$11)-(YEAR(J64)*12+MONTH(J64))+1)*H64),
         IF(I64="Par an",INT((YEAR(Dossier!B$11)-YEAR(J64)+1)*H64),
            IF(I64="Tous les 2 ans",MAX(1,INT((YEAR(Dossier!B$11)-YEAR(J64))/2*H64)),
               IF(I64="Tous les 3 ans",MAX(1,INT((YEAR(Dossier!B$11)-YEAR(J64))/3*H64)),
                  IF(I64="Tous les 4 ans",MAX(1,INT((YEAR(Dossier!B$11)-YEAR(J64))/4*H64)),
                     IF(I64="Tous les 5 ans",MAX(1,INT((YEAR(Dossier!B$11)-YEAR(J64))/5*H64)),
                        IF(I64="Tous les 6 ans",MAX(1,INT((YEAR(Dossier!B$11)-YEAR(J64))/6*H64)),
                           IF(I64="Tous les 7 ans",MAX(1,INT((YEAR(Dossier!B$11)-YEAR(J64))/7*H64)),
                              IF(I64="Tous les 8 ans",MAX(1,INT((YEAR(Dossier!B$11)-YEAR(J64))/8*H64)),
                                 IF(I64="Tous les 9 ans",MAX(1,INT((YEAR(Dossier!B$11)-YEAR(J64))/9*H64)),
                                    IF(I64="Tous les 10 ans",MAX(1,INT((YEAR(Dossier!B$11)-YEAR(J64))/10*H64)),
                                       IF(I64="Tous les 15 ans",MAX(1,INT((YEAR(Dossier!B$11)-YEAR(J64))/15*H64)),
                                          IF(I64="Tous les 20 ans",MAX(1,INT((YEAR(Dossier!B$11)-YEAR(J64))/20*H64)),
                                             1
                                          )
                                       )
                                    )
                                 )
                              )
                           )
                        )
                     )
                  )
               )
            )
         )
      )
   )
))</f>
        <v/>
      </c>
      <c r="L64" s="27" t="str">
        <f>IF(ISNUMBER(K64),G64*K64,"")</f>
        <v/>
      </c>
      <c r="M64" s="67" t="str">
        <f>IF(ISNUMBER(K64),IF(I64="Sans renouvellement","",
   IF(I64="Par jour",J64+CEILING((Dossier!B$11-J64+1)/H64,1)*H64,
      IF(I64="Par mois",DATE(YEAR(J64),MONTH(J64)+CEILING((YEAR(Dossier!B$11)*12+MONTH(Dossier!B$11)-(YEAR(J64)*12+MONTH(J64))+1)/H64,1)*H64,DAY(J64)),
         IF(I64="Par an",DATE(YEAR(J64)+CEILING((YEAR(Dossier!B$11)-YEAR(J64)+1)/H64,1)*H64,MONTH(J64),DAY(J64)),
            IF(I64="Tous les 2 ans",DATE(YEAR(J64)+2*CEILING((YEAR(Dossier!B$11)-YEAR(J64)+1)/2,1),MONTH(J64),DAY(J64)),
               IF(I64="Tous les 3 ans",DATE(YEAR(J64)+3*CEILING((YEAR(Dossier!B$11)-YEAR(J64)+1)/3,1),MONTH(J64),DAY(J64)),
                  IF(I64="Tous les 4 ans",DATE(YEAR(J64)+4*CEILING((YEAR(Dossier!B$11)-YEAR(J64)+1)/4,1),MONTH(J64),DAY(J64)),
                     IF(I64="Tous les 5 ans",DATE(YEAR(J64)+5*CEILING((YEAR(Dossier!B$11)-YEAR(J64)+1)/5,1),MONTH(J64),DAY(J64)),
                        IF(I64="Tous les 6 ans",DATE(YEAR(J64)+6*CEILING((YEAR(Dossier!B$11)-YEAR(J64)+1)/6,1),MONTH(J64),DAY(J64)),
                           IF(I64="Tous les 7 ans",DATE(YEAR(J64)+7*CEILING((YEAR(Dossier!B$11)-YEAR(J64)+1)/7,1),MONTH(J64),DAY(J64)),
                              IF(I64="Tous les 8 ans",DATE(YEAR(J64)+8*CEILING((YEAR(Dossier!B$11)-YEAR(J64)+1)/8,1),MONTH(J64),DAY(J64)),
                                 IF(I64="Tous les 9 ans",DATE(YEAR(J64)+9*CEILING((YEAR(Dossier!B$11)-YEAR(J64)+1)/9,1),MONTH(J64),DAY(J64)),
                                    IF(I64="Tous les 10 ans",DATE(YEAR(J64)+10*CEILING((YEAR(Dossier!B$11)-YEAR(J64)+1)/10,1),MONTH(J64),DAY(J64)),
                                       IF(I64="Tous les 15 ans",DATE(YEAR(J64)+15*CEILING((YEAR(Dossier!B$11)-YEAR(J64)+1)/15,1),MONTH(J64),DAY(J64)),
                                          IF(I64="Tous les 20 ans",DATE(YEAR(J64)+20*CEILING((YEAR(Dossier!B$11)-YEAR(J64)+1)/20,1),MONTH(J64),DAY(J64)),
                                             J64
                                          )
                                       )
                                    )
                                 )
                              )
                           )
                        )
                     )
                  )
               )
            )
         )
      )
   )
),"")</f>
        <v/>
      </c>
      <c r="N64" s="68" t="str">
        <f>IF(ISNUMBER(M64),DATEDIF(Dossier!$B$8,'Postes patrimoniaux permanents'!M64,"Y"),"")</f>
        <v/>
      </c>
      <c r="O64" s="27" t="str">
        <f>IF(I64="Sans renouvellement","",IF(I64="Par jour",G64*H64*365.25,
IF(I64="Par mois",G64*H64*12,
IF(I64="Par an",G64*H64,
IF(I64="Tous les 2 ans",G64*H64/2,
IF(I64="Tous les 3 ans",G64*H64/3,
IF(I64="Tous les 4 ans",G64*H64/4,
IF(I64="Tous les 5 ans",G64*H64/5,
IF(I64="Tous les 6 ans",G64*H64/6,
IF(I64="Tous les 7 ans",G64*H64/7,
IF(I64="Tous les 8 ans",G64*H64/8,
IF(I64="Tous les 9 ans",G64*H64/9,
IF(I64="Tous les 10 ans",G64*H64/10,
IF(I64="Tous les 15 ans",G64*H64/15,
IF(I64="Tous les 20 ans",G64*H64/20,"")))))))))))))))</f>
        <v/>
      </c>
    </row>
    <row r="65" spans="1:15" x14ac:dyDescent="0.25">
      <c r="A65" s="3"/>
      <c r="B65" s="2"/>
      <c r="C65" s="25"/>
      <c r="D65" s="3"/>
      <c r="E65" s="5" t="str">
        <f>IF($D65="Oui, Indice annuel",VLOOKUP(YEAR($B65),'Indices d''actualisation'!$A$4:$C$27,2,FALSE),IF($D65="Oui, Indice mensuel",VLOOKUP(DATE(YEAR($B65),MONTH($B65),1),'Indices d''actualisation'!$G$4:$H$291,2,FALSE),""))</f>
        <v/>
      </c>
      <c r="F65" s="5" t="str">
        <f>IF($D65="Oui, Indice annuel", VLOOKUP(YEAR(Dossier!$B$11), 'Indices d''actualisation'!$A$4:$C$27, 2, FALSE),IF($D65="Oui, Indice mensuel",VLOOKUP(DATE(YEAR(Dossier!$B$11),MONTH(Dossier!$B$11),1),'Indices d''actualisation'!$G$4:$H$291,2,FALSE),""))</f>
        <v/>
      </c>
      <c r="G65" s="27">
        <f t="shared" ref="G65:G67" si="19">IF(OR(D65="Oui, Indice annuel",D65="Oui, Indice mensuel"),C65*F65/E65,C65)</f>
        <v>0</v>
      </c>
      <c r="H65" s="31"/>
      <c r="I65" s="3"/>
      <c r="J65" s="66" t="str">
        <f t="shared" ref="J65:J67" si="20">IF(ISNUMBER(B65),B65,"")</f>
        <v/>
      </c>
      <c r="K65" s="32" t="str">
        <f>IF(ISBLANK(C65),"",IF(I65="Sans renouvellement",1,
   IF(I65="Par jour",INT((Dossier!B$11-J65+1)*H65),
      IF(I65="Par mois",INT((YEAR(Dossier!B$11)*12+MONTH(Dossier!B$11)-(YEAR(J65)*12+MONTH(J65))+1)*H65),
         IF(I65="Par an",INT((YEAR(Dossier!B$11)-YEAR(J65)+1)*H65),
            IF(I65="Tous les 2 ans",MAX(1,INT((YEAR(Dossier!B$11)-YEAR(J65))/2*H65)),
               IF(I65="Tous les 3 ans",MAX(1,INT((YEAR(Dossier!B$11)-YEAR(J65))/3*H65)),
                  IF(I65="Tous les 4 ans",MAX(1,INT((YEAR(Dossier!B$11)-YEAR(J65))/4*H65)),
                     IF(I65="Tous les 5 ans",MAX(1,INT((YEAR(Dossier!B$11)-YEAR(J65))/5*H65)),
                        IF(I65="Tous les 6 ans",MAX(1,INT((YEAR(Dossier!B$11)-YEAR(J65))/6*H65)),
                           IF(I65="Tous les 7 ans",MAX(1,INT((YEAR(Dossier!B$11)-YEAR(J65))/7*H65)),
                              IF(I65="Tous les 8 ans",MAX(1,INT((YEAR(Dossier!B$11)-YEAR(J65))/8*H65)),
                                 IF(I65="Tous les 9 ans",MAX(1,INT((YEAR(Dossier!B$11)-YEAR(J65))/9*H65)),
                                    IF(I65="Tous les 10 ans",MAX(1,INT((YEAR(Dossier!B$11)-YEAR(J65))/10*H65)),
                                       IF(I65="Tous les 15 ans",MAX(1,INT((YEAR(Dossier!B$11)-YEAR(J65))/15*H65)),
                                          IF(I65="Tous les 20 ans",MAX(1,INT((YEAR(Dossier!B$11)-YEAR(J65))/20*H65)),
                                             1
                                          )
                                       )
                                    )
                                 )
                              )
                           )
                        )
                     )
                  )
               )
            )
         )
      )
   )
))</f>
        <v/>
      </c>
      <c r="L65" s="27" t="str">
        <f t="shared" ref="L65:L67" si="21">IF(ISNUMBER(K65),G65*K65,"")</f>
        <v/>
      </c>
      <c r="M65" s="67" t="str">
        <f>IF(ISNUMBER(K65),IF(I65="Sans renouvellement","",
   IF(I65="Par jour",J65+CEILING((Dossier!B$11-J65+1)/H65,1)*H65,
      IF(I65="Par mois",DATE(YEAR(J65),MONTH(J65)+CEILING((YEAR(Dossier!B$11)*12+MONTH(Dossier!B$11)-(YEAR(J65)*12+MONTH(J65))+1)/H65,1)*H65,DAY(J65)),
         IF(I65="Par an",DATE(YEAR(J65)+CEILING((YEAR(Dossier!B$11)-YEAR(J65)+1)/H65,1)*H65,MONTH(J65),DAY(J65)),
            IF(I65="Tous les 2 ans",DATE(YEAR(J65)+2*CEILING((YEAR(Dossier!B$11)-YEAR(J65)+1)/2,1),MONTH(J65),DAY(J65)),
               IF(I65="Tous les 3 ans",DATE(YEAR(J65)+3*CEILING((YEAR(Dossier!B$11)-YEAR(J65)+1)/3,1),MONTH(J65),DAY(J65)),
                  IF(I65="Tous les 4 ans",DATE(YEAR(J65)+4*CEILING((YEAR(Dossier!B$11)-YEAR(J65)+1)/4,1),MONTH(J65),DAY(J65)),
                     IF(I65="Tous les 5 ans",DATE(YEAR(J65)+5*CEILING((YEAR(Dossier!B$11)-YEAR(J65)+1)/5,1),MONTH(J65),DAY(J65)),
                        IF(I65="Tous les 6 ans",DATE(YEAR(J65)+6*CEILING((YEAR(Dossier!B$11)-YEAR(J65)+1)/6,1),MONTH(J65),DAY(J65)),
                           IF(I65="Tous les 7 ans",DATE(YEAR(J65)+7*CEILING((YEAR(Dossier!B$11)-YEAR(J65)+1)/7,1),MONTH(J65),DAY(J65)),
                              IF(I65="Tous les 8 ans",DATE(YEAR(J65)+8*CEILING((YEAR(Dossier!B$11)-YEAR(J65)+1)/8,1),MONTH(J65),DAY(J65)),
                                 IF(I65="Tous les 9 ans",DATE(YEAR(J65)+9*CEILING((YEAR(Dossier!B$11)-YEAR(J65)+1)/9,1),MONTH(J65),DAY(J65)),
                                    IF(I65="Tous les 10 ans",DATE(YEAR(J65)+10*CEILING((YEAR(Dossier!B$11)-YEAR(J65)+1)/10,1),MONTH(J65),DAY(J65)),
                                       IF(I65="Tous les 15 ans",DATE(YEAR(J65)+15*CEILING((YEAR(Dossier!B$11)-YEAR(J65)+1)/15,1),MONTH(J65),DAY(J65)),
                                          IF(I65="Tous les 20 ans",DATE(YEAR(J65)+20*CEILING((YEAR(Dossier!B$11)-YEAR(J65)+1)/20,1),MONTH(J65),DAY(J65)),
                                             J65
                                          )
                                       )
                                    )
                                 )
                              )
                           )
                        )
                     )
                  )
               )
            )
         )
      )
   )
),"")</f>
        <v/>
      </c>
      <c r="N65" s="68" t="str">
        <f>IF(ISNUMBER(M65),DATEDIF(Dossier!$B$8,'Postes patrimoniaux permanents'!M65,"Y"),"")</f>
        <v/>
      </c>
      <c r="O65" s="27" t="str">
        <f t="shared" ref="O65:O67" si="22">IF(I65="Sans renouvellement","",IF(I65="Par jour",G65*H65*365.25,
IF(I65="Par mois",G65*H65*12,
IF(I65="Par an",G65*H65,
IF(I65="Tous les 2 ans",G65*H65/2,
IF(I65="Tous les 3 ans",G65*H65/3,
IF(I65="Tous les 4 ans",G65*H65/4,
IF(I65="Tous les 5 ans",G65*H65/5,
IF(I65="Tous les 6 ans",G65*H65/6,
IF(I65="Tous les 7 ans",G65*H65/7,
IF(I65="Tous les 8 ans",G65*H65/8,
IF(I65="Tous les 9 ans",G65*H65/9,
IF(I65="Tous les 10 ans",G65*H65/10,
IF(I65="Tous les 15 ans",G65*H65/15,
IF(I65="Tous les 20 ans",G65*H65/20,"")))))))))))))))</f>
        <v/>
      </c>
    </row>
    <row r="66" spans="1:15" x14ac:dyDescent="0.25">
      <c r="A66" s="3"/>
      <c r="B66" s="2"/>
      <c r="C66" s="25"/>
      <c r="D66" s="3"/>
      <c r="E66" s="5" t="str">
        <f>IF($D66="Oui, Indice annuel",VLOOKUP(YEAR($B66),'Indices d''actualisation'!$A$4:$C$27,2,FALSE),IF($D66="Oui, Indice mensuel",VLOOKUP(DATE(YEAR($B66),MONTH($B66),1),'Indices d''actualisation'!$G$4:$H$291,2,FALSE),""))</f>
        <v/>
      </c>
      <c r="F66" s="5" t="str">
        <f>IF($D66="Oui, Indice annuel", VLOOKUP(YEAR(Dossier!$B$11), 'Indices d''actualisation'!$A$4:$C$27, 2, FALSE),IF($D66="Oui, Indice mensuel",VLOOKUP(DATE(YEAR(Dossier!$B$11),MONTH(Dossier!$B$11),1),'Indices d''actualisation'!$G$4:$H$291,2,FALSE),""))</f>
        <v/>
      </c>
      <c r="G66" s="27">
        <f t="shared" si="19"/>
        <v>0</v>
      </c>
      <c r="H66" s="31"/>
      <c r="I66" s="3"/>
      <c r="J66" s="66" t="str">
        <f t="shared" si="20"/>
        <v/>
      </c>
      <c r="K66" s="32" t="str">
        <f>IF(ISBLANK(C66),"",IF(I66="Sans renouvellement",1,
   IF(I66="Par jour",INT((Dossier!B$11-J66+1)*H66),
      IF(I66="Par mois",INT((YEAR(Dossier!B$11)*12+MONTH(Dossier!B$11)-(YEAR(J66)*12+MONTH(J66))+1)*H66),
         IF(I66="Par an",INT((YEAR(Dossier!B$11)-YEAR(J66)+1)*H66),
            IF(I66="Tous les 2 ans",MAX(1,INT((YEAR(Dossier!B$11)-YEAR(J66))/2*H66)),
               IF(I66="Tous les 3 ans",MAX(1,INT((YEAR(Dossier!B$11)-YEAR(J66))/3*H66)),
                  IF(I66="Tous les 4 ans",MAX(1,INT((YEAR(Dossier!B$11)-YEAR(J66))/4*H66)),
                     IF(I66="Tous les 5 ans",MAX(1,INT((YEAR(Dossier!B$11)-YEAR(J66))/5*H66)),
                        IF(I66="Tous les 6 ans",MAX(1,INT((YEAR(Dossier!B$11)-YEAR(J66))/6*H66)),
                           IF(I66="Tous les 7 ans",MAX(1,INT((YEAR(Dossier!B$11)-YEAR(J66))/7*H66)),
                              IF(I66="Tous les 8 ans",MAX(1,INT((YEAR(Dossier!B$11)-YEAR(J66))/8*H66)),
                                 IF(I66="Tous les 9 ans",MAX(1,INT((YEAR(Dossier!B$11)-YEAR(J66))/9*H66)),
                                    IF(I66="Tous les 10 ans",MAX(1,INT((YEAR(Dossier!B$11)-YEAR(J66))/10*H66)),
                                       IF(I66="Tous les 15 ans",MAX(1,INT((YEAR(Dossier!B$11)-YEAR(J66))/15*H66)),
                                          IF(I66="Tous les 20 ans",MAX(1,INT((YEAR(Dossier!B$11)-YEAR(J66))/20*H66)),
                                             1
                                          )
                                       )
                                    )
                                 )
                              )
                           )
                        )
                     )
                  )
               )
            )
         )
      )
   )
))</f>
        <v/>
      </c>
      <c r="L66" s="27" t="str">
        <f t="shared" si="21"/>
        <v/>
      </c>
      <c r="M66" s="67" t="str">
        <f>IF(ISNUMBER(K66),IF(I66="Sans renouvellement","",
   IF(I66="Par jour",J66+CEILING((Dossier!B$11-J66+1)/H66,1)*H66,
      IF(I66="Par mois",DATE(YEAR(J66),MONTH(J66)+CEILING((YEAR(Dossier!B$11)*12+MONTH(Dossier!B$11)-(YEAR(J66)*12+MONTH(J66))+1)/H66,1)*H66,DAY(J66)),
         IF(I66="Par an",DATE(YEAR(J66)+CEILING((YEAR(Dossier!B$11)-YEAR(J66)+1)/H66,1)*H66,MONTH(J66),DAY(J66)),
            IF(I66="Tous les 2 ans",DATE(YEAR(J66)+2*CEILING((YEAR(Dossier!B$11)-YEAR(J66)+1)/2,1),MONTH(J66),DAY(J66)),
               IF(I66="Tous les 3 ans",DATE(YEAR(J66)+3*CEILING((YEAR(Dossier!B$11)-YEAR(J66)+1)/3,1),MONTH(J66),DAY(J66)),
                  IF(I66="Tous les 4 ans",DATE(YEAR(J66)+4*CEILING((YEAR(Dossier!B$11)-YEAR(J66)+1)/4,1),MONTH(J66),DAY(J66)),
                     IF(I66="Tous les 5 ans",DATE(YEAR(J66)+5*CEILING((YEAR(Dossier!B$11)-YEAR(J66)+1)/5,1),MONTH(J66),DAY(J66)),
                        IF(I66="Tous les 6 ans",DATE(YEAR(J66)+6*CEILING((YEAR(Dossier!B$11)-YEAR(J66)+1)/6,1),MONTH(J66),DAY(J66)),
                           IF(I66="Tous les 7 ans",DATE(YEAR(J66)+7*CEILING((YEAR(Dossier!B$11)-YEAR(J66)+1)/7,1),MONTH(J66),DAY(J66)),
                              IF(I66="Tous les 8 ans",DATE(YEAR(J66)+8*CEILING((YEAR(Dossier!B$11)-YEAR(J66)+1)/8,1),MONTH(J66),DAY(J66)),
                                 IF(I66="Tous les 9 ans",DATE(YEAR(J66)+9*CEILING((YEAR(Dossier!B$11)-YEAR(J66)+1)/9,1),MONTH(J66),DAY(J66)),
                                    IF(I66="Tous les 10 ans",DATE(YEAR(J66)+10*CEILING((YEAR(Dossier!B$11)-YEAR(J66)+1)/10,1),MONTH(J66),DAY(J66)),
                                       IF(I66="Tous les 15 ans",DATE(YEAR(J66)+15*CEILING((YEAR(Dossier!B$11)-YEAR(J66)+1)/15,1),MONTH(J66),DAY(J66)),
                                          IF(I66="Tous les 20 ans",DATE(YEAR(J66)+20*CEILING((YEAR(Dossier!B$11)-YEAR(J66)+1)/20,1),MONTH(J66),DAY(J66)),
                                             J66
                                          )
                                       )
                                    )
                                 )
                              )
                           )
                        )
                     )
                  )
               )
            )
         )
      )
   )
),"")</f>
        <v/>
      </c>
      <c r="N66" s="68" t="str">
        <f>IF(ISNUMBER(M66),DATEDIF(Dossier!$B$8,'Postes patrimoniaux permanents'!M66,"Y"),"")</f>
        <v/>
      </c>
      <c r="O66" s="27" t="str">
        <f t="shared" si="22"/>
        <v/>
      </c>
    </row>
    <row r="67" spans="1:15" x14ac:dyDescent="0.25">
      <c r="A67" s="3"/>
      <c r="B67" s="2"/>
      <c r="C67" s="25"/>
      <c r="D67" s="3"/>
      <c r="E67" s="5" t="str">
        <f>IF($D67="Oui, Indice annuel",VLOOKUP(YEAR($B67),'Indices d''actualisation'!$A$4:$C$27,2,FALSE),IF($D67="Oui, Indice mensuel",VLOOKUP(DATE(YEAR($B67),MONTH($B67),1),'Indices d''actualisation'!$G$4:$H$291,2,FALSE),""))</f>
        <v/>
      </c>
      <c r="F67" s="5" t="str">
        <f>IF($D67="Oui, Indice annuel", VLOOKUP(YEAR(Dossier!$B$11), 'Indices d''actualisation'!$A$4:$C$27, 2, FALSE),IF($D67="Oui, Indice mensuel",VLOOKUP(DATE(YEAR(Dossier!$B$11),MONTH(Dossier!$B$11),1),'Indices d''actualisation'!$G$4:$H$291,2,FALSE),""))</f>
        <v/>
      </c>
      <c r="G67" s="27">
        <f t="shared" si="19"/>
        <v>0</v>
      </c>
      <c r="H67" s="31"/>
      <c r="I67" s="3"/>
      <c r="J67" s="66" t="str">
        <f t="shared" si="20"/>
        <v/>
      </c>
      <c r="K67" s="32" t="str">
        <f>IF(ISBLANK(C67),"",IF(I67="Sans renouvellement",1,
   IF(I67="Par jour",INT((Dossier!B$11-J67+1)*H67),
      IF(I67="Par mois",INT((YEAR(Dossier!B$11)*12+MONTH(Dossier!B$11)-(YEAR(J67)*12+MONTH(J67))+1)*H67),
         IF(I67="Par an",INT((YEAR(Dossier!B$11)-YEAR(J67)+1)*H67),
            IF(I67="Tous les 2 ans",MAX(1,INT((YEAR(Dossier!B$11)-YEAR(J67))/2*H67)),
               IF(I67="Tous les 3 ans",MAX(1,INT((YEAR(Dossier!B$11)-YEAR(J67))/3*H67)),
                  IF(I67="Tous les 4 ans",MAX(1,INT((YEAR(Dossier!B$11)-YEAR(J67))/4*H67)),
                     IF(I67="Tous les 5 ans",MAX(1,INT((YEAR(Dossier!B$11)-YEAR(J67))/5*H67)),
                        IF(I67="Tous les 6 ans",MAX(1,INT((YEAR(Dossier!B$11)-YEAR(J67))/6*H67)),
                           IF(I67="Tous les 7 ans",MAX(1,INT((YEAR(Dossier!B$11)-YEAR(J67))/7*H67)),
                              IF(I67="Tous les 8 ans",MAX(1,INT((YEAR(Dossier!B$11)-YEAR(J67))/8*H67)),
                                 IF(I67="Tous les 9 ans",MAX(1,INT((YEAR(Dossier!B$11)-YEAR(J67))/9*H67)),
                                    IF(I67="Tous les 10 ans",MAX(1,INT((YEAR(Dossier!B$11)-YEAR(J67))/10*H67)),
                                       IF(I67="Tous les 15 ans",MAX(1,INT((YEAR(Dossier!B$11)-YEAR(J67))/15*H67)),
                                          IF(I67="Tous les 20 ans",MAX(1,INT((YEAR(Dossier!B$11)-YEAR(J67))/20*H67)),
                                             1
                                          )
                                       )
                                    )
                                 )
                              )
                           )
                        )
                     )
                  )
               )
            )
         )
      )
   )
))</f>
        <v/>
      </c>
      <c r="L67" s="27" t="str">
        <f t="shared" si="21"/>
        <v/>
      </c>
      <c r="M67" s="67" t="str">
        <f>IF(ISNUMBER(K67),IF(I67="Sans renouvellement","",
   IF(I67="Par jour",J67+CEILING((Dossier!B$11-J67+1)/H67,1)*H67,
      IF(I67="Par mois",DATE(YEAR(J67),MONTH(J67)+CEILING((YEAR(Dossier!B$11)*12+MONTH(Dossier!B$11)-(YEAR(J67)*12+MONTH(J67))+1)/H67,1)*H67,DAY(J67)),
         IF(I67="Par an",DATE(YEAR(J67)+CEILING((YEAR(Dossier!B$11)-YEAR(J67)+1)/H67,1)*H67,MONTH(J67),DAY(J67)),
            IF(I67="Tous les 2 ans",DATE(YEAR(J67)+2*CEILING((YEAR(Dossier!B$11)-YEAR(J67)+1)/2,1),MONTH(J67),DAY(J67)),
               IF(I67="Tous les 3 ans",DATE(YEAR(J67)+3*CEILING((YEAR(Dossier!B$11)-YEAR(J67)+1)/3,1),MONTH(J67),DAY(J67)),
                  IF(I67="Tous les 4 ans",DATE(YEAR(J67)+4*CEILING((YEAR(Dossier!B$11)-YEAR(J67)+1)/4,1),MONTH(J67),DAY(J67)),
                     IF(I67="Tous les 5 ans",DATE(YEAR(J67)+5*CEILING((YEAR(Dossier!B$11)-YEAR(J67)+1)/5,1),MONTH(J67),DAY(J67)),
                        IF(I67="Tous les 6 ans",DATE(YEAR(J67)+6*CEILING((YEAR(Dossier!B$11)-YEAR(J67)+1)/6,1),MONTH(J67),DAY(J67)),
                           IF(I67="Tous les 7 ans",DATE(YEAR(J67)+7*CEILING((YEAR(Dossier!B$11)-YEAR(J67)+1)/7,1),MONTH(J67),DAY(J67)),
                              IF(I67="Tous les 8 ans",DATE(YEAR(J67)+8*CEILING((YEAR(Dossier!B$11)-YEAR(J67)+1)/8,1),MONTH(J67),DAY(J67)),
                                 IF(I67="Tous les 9 ans",DATE(YEAR(J67)+9*CEILING((YEAR(Dossier!B$11)-YEAR(J67)+1)/9,1),MONTH(J67),DAY(J67)),
                                    IF(I67="Tous les 10 ans",DATE(YEAR(J67)+10*CEILING((YEAR(Dossier!B$11)-YEAR(J67)+1)/10,1),MONTH(J67),DAY(J67)),
                                       IF(I67="Tous les 15 ans",DATE(YEAR(J67)+15*CEILING((YEAR(Dossier!B$11)-YEAR(J67)+1)/15,1),MONTH(J67),DAY(J67)),
                                          IF(I67="Tous les 20 ans",DATE(YEAR(J67)+20*CEILING((YEAR(Dossier!B$11)-YEAR(J67)+1)/20,1),MONTH(J67),DAY(J67)),
                                             J67
                                          )
                                       )
                                    )
                                 )
                              )
                           )
                        )
                     )
                  )
               )
            )
         )
      )
   )
),"")</f>
        <v/>
      </c>
      <c r="N67" s="68" t="str">
        <f>IF(ISNUMBER(M67),DATEDIF(Dossier!$B$8,'Postes patrimoniaux permanents'!M67,"Y"),"")</f>
        <v/>
      </c>
      <c r="O67" s="27" t="str">
        <f t="shared" si="22"/>
        <v/>
      </c>
    </row>
    <row r="68" spans="1:15" x14ac:dyDescent="0.25">
      <c r="K68" s="69" t="s">
        <v>176</v>
      </c>
      <c r="L68" s="26">
        <f>SUM(L64:L67)</f>
        <v>0</v>
      </c>
    </row>
    <row r="70" spans="1:15" ht="48" x14ac:dyDescent="0.25">
      <c r="A70" s="22" t="s">
        <v>40</v>
      </c>
      <c r="B70" s="22" t="s">
        <v>166</v>
      </c>
      <c r="C70" s="39" t="s">
        <v>167</v>
      </c>
      <c r="D70" s="39" t="s">
        <v>168</v>
      </c>
      <c r="E70" s="22" t="s">
        <v>169</v>
      </c>
      <c r="F70" s="22" t="s">
        <v>170</v>
      </c>
      <c r="G70" s="22" t="s">
        <v>171</v>
      </c>
      <c r="H70" s="47"/>
      <c r="I70" s="22" t="s">
        <v>178</v>
      </c>
      <c r="J70" s="22" t="s">
        <v>179</v>
      </c>
      <c r="K70" s="23" t="s">
        <v>49</v>
      </c>
      <c r="L70" s="22" t="s">
        <v>35</v>
      </c>
      <c r="M70" s="22" t="s">
        <v>36</v>
      </c>
    </row>
    <row r="71" spans="1:15" x14ac:dyDescent="0.25">
      <c r="A71" s="5" t="str">
        <f>IF(ISBLANK(A64),"",A64)</f>
        <v/>
      </c>
      <c r="B71" s="5" cm="1">
        <f t="array" aca="1" ref="B7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1" s="71" t="str" cm="1">
        <f t="array" aca="1" ref="C71" ca="1">IF(ISNUMBER(N64),IF(AND(Dossier!$B$6="Masculin",$C$3="Tables stationnaires"),INDIRECT("'Homme stationnaire 2025'!DA"&amp;$N64+2),IF(AND(Dossier!$B$6="Masculin",$C$3="Tables prospectives"),INDIRECT("'Homme prospectif 2025'!CM"&amp;$N64+2),IF(AND(Dossier!$B$6="Féminin",$C$3="Tables stationnaires"),INDIRECT("'Femme stationnaire 2025'!DA"&amp;$N64+2),IF(AND(Dossier!$B$6="Féminin",$C$3="Tables prospectives"),INDIRECT("'Femme prospectif 2025'!CM"&amp;$N64+2),IF(AND(Dossier!$B$6="Indéterminé",$C$3="Tables stationnaires"),INDIRECT("'I Stationnaire 2025'!DA"&amp;$N64+2),IF(AND(Dossier!$B$6="Indéterminé",$C$3="Tables prospectives"),INDIRECT("'I prospectif 2025'!CM"&amp;$N64+2),"")))))),"")</f>
        <v/>
      </c>
      <c r="D71" s="5" t="str" cm="1">
        <f t="array" aca="1" ref="D71" ca="1">IF(ISNUMBER(N64),IF(AND(Dossier!$B$6="Masculin",$C$3="Tables stationnaires"),INDIRECT("'Homme stationnaire 2025'!"&amp;ADDRESS(Dossier!$D$11+2,$N64+1,4,1)),IF(AND(Dossier!$B$6="Masculin",$C$3="Tables prospectives"),IF($N64+1&gt;90,INDIRECT("'Homme prospectif 2025'!CM"&amp;Dossier!$D$11+2),INDIRECT("'Homme prospectif 2025'!"&amp;ADDRESS(Dossier!$D$11+2,$N64+1,4,1))),IF(AND(Dossier!$B$6="Féminin",$C$3="Tables stationnaires"),INDIRECT("'Femme stationnaire 2025'!"&amp;ADDRESS(Dossier!$D$11+2,$N64+1,4,1)),IF(AND(Dossier!$B$6="Féminin",$C$3="Tables prospectives"),IF($N64+1&gt;90,INDIRECT("'Femme prospectif 2025'!CM"&amp;Dossier!$D$11+2),INDIRECT("'Femme prospectif 2025'!"&amp;ADDRESS(Dossier!$D$11+2,$N64+1,4,1))),IF(AND(Dossier!$B$6="Indéterminé",$C$3="Tables stationnaires"),INDIRECT("'I Stationnaire 2025'!"&amp;ADDRESS(Dossier!$D$11+2,$N64+1,4,1)),IF(AND(Dossier!$B$6="Indéterminé",$C$3="Tables prospectives"),IF($N64+1&gt;90,INDIRECT("'I prospectif 2025'!CM"&amp;Dossier!$D$11+2),INDIRECT("'I prospectif 2025'!"&amp;ADDRESS(Dossier!$D$11+2,$N64+1,4,1))),"")))))),"")</f>
        <v/>
      </c>
      <c r="E71" s="5" t="str">
        <f t="shared" ref="E71:E74" ca="1" si="23">IF(ISNUMBER(D71),IF($C$4="Méthode exacte",B71-D71,C71),"")</f>
        <v/>
      </c>
      <c r="F71" s="28" t="str">
        <f ca="1">IF(ISNUMBER(E71),O64*E71,"")</f>
        <v/>
      </c>
      <c r="G71" s="28" t="str">
        <f ca="1">IF(ISNUMBER(F71),F71+G64,"")</f>
        <v/>
      </c>
      <c r="I71" s="138">
        <f ca="1">L68+G75</f>
        <v>0</v>
      </c>
      <c r="J71" s="139"/>
      <c r="K71" s="138">
        <f ca="1">I71*Dossier!$B$20*Dossier!$B$21</f>
        <v>0</v>
      </c>
      <c r="L71" s="138">
        <f ca="1">MIN(MAX(0,I71-J71),K71)</f>
        <v>0</v>
      </c>
      <c r="M71" s="138">
        <f ca="1">MIN(MAX(0,(K71-L71)),G71)</f>
        <v>0</v>
      </c>
    </row>
    <row r="72" spans="1:15" x14ac:dyDescent="0.25">
      <c r="A72" s="5" t="str">
        <f>IF(ISBLANK(A65),"",A65)</f>
        <v/>
      </c>
      <c r="B72" s="5" cm="1">
        <f t="array" aca="1" ref="B72"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2" s="71" t="str" cm="1">
        <f t="array" aca="1" ref="C72" ca="1">IF(ISNUMBER(N65),IF(AND(Dossier!$B$6="Masculin",$C$3="Tables stationnaires"),INDIRECT("'Homme stationnaire 2025'!DA"&amp;$N65+2),IF(AND(Dossier!$B$6="Masculin",$C$3="Tables prospectives"),INDIRECT("'Homme prospectif 2025'!CM"&amp;$N65+2),IF(AND(Dossier!$B$6="Féminin",$C$3="Tables stationnaires"),INDIRECT("'Femme stationnaire 2025'!DA"&amp;$N65+2),IF(AND(Dossier!$B$6="Féminin",$C$3="Tables prospectives"),INDIRECT("'Femme prospectif 2025'!CM"&amp;$N65+2),IF(AND(Dossier!$B$6="Indéterminé",$C$3="Tables stationnaires"),INDIRECT("'I Stationnaire 2025'!DA"&amp;$N65+2),IF(AND(Dossier!$B$6="Indéterminé",$C$3="Tables prospectives"),INDIRECT("'I prospectif 2025'!CM"&amp;$N65+2),"")))))),"")</f>
        <v/>
      </c>
      <c r="D72" s="5" t="str" cm="1">
        <f t="array" aca="1" ref="D72" ca="1">IF(ISNUMBER(N65),IF(AND(Dossier!$B$6="Masculin",$C$3="Tables stationnaires"),INDIRECT("'Homme stationnaire 2025'!"&amp;ADDRESS(Dossier!$D$11+2,$N65+1,4,1)),IF(AND(Dossier!$B$6="Masculin",$C$3="Tables prospectives"),IF($N65+1&gt;90,INDIRECT("'Homme prospectif 2025'!CM"&amp;Dossier!$D$11+2),INDIRECT("'Homme prospectif 2025'!"&amp;ADDRESS(Dossier!$D$11+2,$N65+1,4,1))),IF(AND(Dossier!$B$6="Féminin",$C$3="Tables stationnaires"),INDIRECT("'Femme stationnaire 2025'!"&amp;ADDRESS(Dossier!$D$11+2,$N65+1,4,1)),IF(AND(Dossier!$B$6="Féminin",$C$3="Tables prospectives"),IF($N65+1&gt;90,INDIRECT("'Femme prospectif 2025'!CM"&amp;Dossier!$D$11+2),INDIRECT("'Femme prospectif 2025'!"&amp;ADDRESS(Dossier!$D$11+2,$N65+1,4,1))),IF(AND(Dossier!$B$6="Indéterminé",$C$3="Tables stationnaires"),INDIRECT("'I Stationnaire 2025'!"&amp;ADDRESS(Dossier!$D$11+2,$N65+1,4,1)),IF(AND(Dossier!$B$6="Indéterminé",$C$3="Tables prospectives"),IF($N65+1&gt;90,INDIRECT("'I prospectif 2025'!CM"&amp;Dossier!$D$11+2),INDIRECT("'I prospectif 2025'!"&amp;ADDRESS(Dossier!$D$11+2,$N65+1,4,1))),"")))))),"")</f>
        <v/>
      </c>
      <c r="E72" s="5" t="str">
        <f t="shared" ca="1" si="23"/>
        <v/>
      </c>
      <c r="F72" s="28" t="str">
        <f ca="1">IF(ISNUMBER(E72),O65*E72,"")</f>
        <v/>
      </c>
      <c r="G72" s="28" t="str">
        <f ca="1">IF(ISNUMBER(F72),F72+G65,"")</f>
        <v/>
      </c>
      <c r="I72" s="138"/>
      <c r="J72" s="139"/>
      <c r="K72" s="138"/>
      <c r="L72" s="138"/>
      <c r="M72" s="138"/>
    </row>
    <row r="73" spans="1:15" x14ac:dyDescent="0.25">
      <c r="A73" s="5" t="str">
        <f>IF(ISBLANK(A66),"",A66)</f>
        <v/>
      </c>
      <c r="B73" s="5" cm="1">
        <f t="array" aca="1" ref="B73"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3" s="71" t="str" cm="1">
        <f t="array" aca="1" ref="C73" ca="1">IF(ISNUMBER(N66),IF(AND(Dossier!$B$6="Masculin",$C$3="Tables stationnaires"),INDIRECT("'Homme stationnaire 2025'!DA"&amp;$N66+2),IF(AND(Dossier!$B$6="Masculin",$C$3="Tables prospectives"),INDIRECT("'Homme prospectif 2025'!CM"&amp;$N66+2),IF(AND(Dossier!$B$6="Féminin",$C$3="Tables stationnaires"),INDIRECT("'Femme stationnaire 2025'!DA"&amp;$N66+2),IF(AND(Dossier!$B$6="Féminin",$C$3="Tables prospectives"),INDIRECT("'Femme prospectif 2025'!CM"&amp;$N66+2),IF(AND(Dossier!$B$6="Indéterminé",$C$3="Tables stationnaires"),INDIRECT("'I Stationnaire 2025'!DA"&amp;$N66+2),IF(AND(Dossier!$B$6="Indéterminé",$C$3="Tables prospectives"),INDIRECT("'I prospectif 2025'!CM"&amp;$N66+2),"")))))),"")</f>
        <v/>
      </c>
      <c r="D73" s="5" t="str" cm="1">
        <f t="array" aca="1" ref="D73" ca="1">IF(ISNUMBER(N66),IF(AND(Dossier!$B$6="Masculin",$C$3="Tables stationnaires"),INDIRECT("'Homme stationnaire 2025'!"&amp;ADDRESS(Dossier!$D$11+2,$N66+1,4,1)),IF(AND(Dossier!$B$6="Masculin",$C$3="Tables prospectives"),IF($N66+1&gt;90,INDIRECT("'Homme prospectif 2025'!CM"&amp;Dossier!$D$11+2),INDIRECT("'Homme prospectif 2025'!"&amp;ADDRESS(Dossier!$D$11+2,$N66+1,4,1))),IF(AND(Dossier!$B$6="Féminin",$C$3="Tables stationnaires"),INDIRECT("'Femme stationnaire 2025'!"&amp;ADDRESS(Dossier!$D$11+2,$N66+1,4,1)),IF(AND(Dossier!$B$6="Féminin",$C$3="Tables prospectives"),IF($N66+1&gt;90,INDIRECT("'Femme prospectif 2025'!CM"&amp;Dossier!$D$11+2),INDIRECT("'Femme prospectif 2025'!"&amp;ADDRESS(Dossier!$D$11+2,$N66+1,4,1))),IF(AND(Dossier!$B$6="Indéterminé",$C$3="Tables stationnaires"),INDIRECT("'I Stationnaire 2025'!"&amp;ADDRESS(Dossier!$D$11+2,$N66+1,4,1)),IF(AND(Dossier!$B$6="Indéterminé",$C$3="Tables prospectives"),IF($N66+1&gt;90,INDIRECT("'I prospectif 2025'!CM"&amp;Dossier!$D$11+2),INDIRECT("'I prospectif 2025'!"&amp;ADDRESS(Dossier!$D$11+2,$N66+1,4,1))),"")))))),"")</f>
        <v/>
      </c>
      <c r="E73" s="5" t="str">
        <f t="shared" ca="1" si="23"/>
        <v/>
      </c>
      <c r="F73" s="28" t="str">
        <f ca="1">IF(ISNUMBER(E73),O66*E73,"")</f>
        <v/>
      </c>
      <c r="G73" s="28" t="str">
        <f ca="1">IF(ISNUMBER(F73),F73+G66,"")</f>
        <v/>
      </c>
      <c r="I73" s="138"/>
      <c r="J73" s="139"/>
      <c r="K73" s="138"/>
      <c r="L73" s="138"/>
      <c r="M73" s="138"/>
    </row>
    <row r="74" spans="1:15" x14ac:dyDescent="0.25">
      <c r="A74" s="5" t="str">
        <f>IF(ISBLANK(A67),"",A67)</f>
        <v/>
      </c>
      <c r="B74" s="5" cm="1">
        <f t="array" aca="1" ref="B74"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C74" s="71" t="str" cm="1">
        <f t="array" aca="1" ref="C74" ca="1">IF(ISNUMBER(N67),IF(AND(Dossier!$B$6="Masculin",$C$3="Tables stationnaires"),INDIRECT("'Homme stationnaire 2025'!DA"&amp;$N67+2),IF(AND(Dossier!$B$6="Masculin",$C$3="Tables prospectives"),INDIRECT("'Homme prospectif 2025'!CM"&amp;$N67+2),IF(AND(Dossier!$B$6="Féminin",$C$3="Tables stationnaires"),INDIRECT("'Femme stationnaire 2025'!DA"&amp;$N67+2),IF(AND(Dossier!$B$6="Féminin",$C$3="Tables prospectives"),INDIRECT("'Femme prospectif 2025'!CM"&amp;$N67+2),IF(AND(Dossier!$B$6="Indéterminé",$C$3="Tables stationnaires"),INDIRECT("'I Stationnaire 2025'!DA"&amp;$N67+2),IF(AND(Dossier!$B$6="Indéterminé",$C$3="Tables prospectives"),INDIRECT("'I prospectif 2025'!CM"&amp;$N67+2),"")))))),"")</f>
        <v/>
      </c>
      <c r="D74" s="5" t="str" cm="1">
        <f t="array" aca="1" ref="D74" ca="1">IF(ISNUMBER(N67),IF(AND(Dossier!$B$6="Masculin",$C$3="Tables stationnaires"),INDIRECT("'Homme stationnaire 2025'!"&amp;ADDRESS(Dossier!$D$11+2,$N67+1,4,1)),IF(AND(Dossier!$B$6="Masculin",$C$3="Tables prospectives"),IF($N67+1&gt;90,INDIRECT("'Homme prospectif 2025'!CM"&amp;Dossier!$D$11+2),INDIRECT("'Homme prospectif 2025'!"&amp;ADDRESS(Dossier!$D$11+2,$N67+1,4,1))),IF(AND(Dossier!$B$6="Féminin",$C$3="Tables stationnaires"),INDIRECT("'Femme stationnaire 2025'!"&amp;ADDRESS(Dossier!$D$11+2,$N67+1,4,1)),IF(AND(Dossier!$B$6="Féminin",$C$3="Tables prospectives"),IF($N67+1&gt;90,INDIRECT("'Femme prospectif 2025'!CM"&amp;Dossier!$D$11+2),INDIRECT("'Femme prospectif 2025'!"&amp;ADDRESS(Dossier!$D$11+2,$N67+1,4,1))),IF(AND(Dossier!$B$6="Indéterminé",$C$3="Tables stationnaires"),INDIRECT("'I Stationnaire 2025'!"&amp;ADDRESS(Dossier!$D$11+2,$N67+1,4,1)),IF(AND(Dossier!$B$6="Indéterminé",$C$3="Tables prospectives"),IF($N67+1&gt;90,INDIRECT("'I prospectif 2025'!CM"&amp;Dossier!$D$11+2),INDIRECT("'I prospectif 2025'!"&amp;ADDRESS(Dossier!$D$11+2,$N67+1,4,1))),"")))))),"")</f>
        <v/>
      </c>
      <c r="E74" s="5" t="str">
        <f t="shared" ca="1" si="23"/>
        <v/>
      </c>
      <c r="F74" s="28" t="str">
        <f ca="1">IF(ISNUMBER(E74),O67*E74,"")</f>
        <v/>
      </c>
      <c r="G74" s="28" t="str">
        <f ca="1">IF(ISNUMBER(F74),F74+G67,"")</f>
        <v/>
      </c>
      <c r="I74" s="138"/>
      <c r="J74" s="139"/>
      <c r="K74" s="138"/>
      <c r="L74" s="138"/>
      <c r="M74" s="138"/>
    </row>
    <row r="75" spans="1:15" x14ac:dyDescent="0.25">
      <c r="F75" s="69" t="s">
        <v>177</v>
      </c>
      <c r="G75" s="28">
        <f ca="1">SUM(G71:G74)</f>
        <v>0</v>
      </c>
      <c r="I75" s="138"/>
      <c r="J75" s="139"/>
      <c r="K75" s="138"/>
      <c r="L75" s="138"/>
      <c r="M75" s="138"/>
    </row>
    <row r="76" spans="1:15" x14ac:dyDescent="0.25">
      <c r="I76" s="138"/>
      <c r="J76" s="139"/>
      <c r="K76" s="138"/>
      <c r="L76" s="138"/>
      <c r="M76" s="138"/>
    </row>
    <row r="77" spans="1:15" x14ac:dyDescent="0.25">
      <c r="I77" s="138"/>
      <c r="J77" s="139"/>
      <c r="K77" s="138"/>
      <c r="L77" s="138"/>
      <c r="M77" s="138"/>
    </row>
    <row r="81" spans="1:12" ht="37.5" thickBot="1" x14ac:dyDescent="0.3">
      <c r="A81" s="20"/>
      <c r="B81" s="20" t="s">
        <v>37</v>
      </c>
      <c r="C81" s="21" t="s">
        <v>38</v>
      </c>
      <c r="D81" s="20" t="s">
        <v>35</v>
      </c>
      <c r="E81" s="20" t="s">
        <v>36</v>
      </c>
    </row>
    <row r="82" spans="1:12" ht="15.75" thickBot="1" x14ac:dyDescent="0.3">
      <c r="A82" s="109" t="s">
        <v>183</v>
      </c>
      <c r="B82" s="19">
        <f ca="1">A93</f>
        <v>0</v>
      </c>
      <c r="C82" s="19">
        <f ca="1">C93</f>
        <v>0</v>
      </c>
      <c r="D82" s="19">
        <f t="shared" ref="D82:E82" ca="1" si="24">D93</f>
        <v>0</v>
      </c>
      <c r="E82" s="19">
        <f t="shared" ca="1" si="24"/>
        <v>0</v>
      </c>
    </row>
    <row r="84" spans="1:12" ht="60" x14ac:dyDescent="0.25">
      <c r="A84" s="22" t="s">
        <v>64</v>
      </c>
      <c r="B84" s="22" t="s">
        <v>65</v>
      </c>
      <c r="C84" s="22" t="s">
        <v>67</v>
      </c>
      <c r="D84" s="22"/>
      <c r="E84" s="53" t="s">
        <v>193</v>
      </c>
      <c r="F84" s="39" t="s">
        <v>69</v>
      </c>
      <c r="G84" s="22" t="s">
        <v>185</v>
      </c>
      <c r="H84" s="22" t="s">
        <v>186</v>
      </c>
      <c r="I84" s="22" t="s">
        <v>187</v>
      </c>
      <c r="J84" s="22" t="s">
        <v>188</v>
      </c>
      <c r="K84" s="22" t="s">
        <v>166</v>
      </c>
      <c r="L84" s="22" t="s">
        <v>190</v>
      </c>
    </row>
    <row r="85" spans="1:12" x14ac:dyDescent="0.25">
      <c r="A85" s="3" t="s">
        <v>452</v>
      </c>
      <c r="B85" s="3"/>
      <c r="C85" s="25"/>
      <c r="D85" s="25"/>
      <c r="E85" s="34" t="str">
        <f>IF(A85="De nuit - passive",HYPERLINK("https://app.themia.pro/searches/new?atp_indemnity_events-patrimoniaux_permanents-ASSISTANCE_TIERCE_PERSONNE_PERMANENTE={%22exists%22:true,%22role%22:%22atp_de_nuit_passive%22,%22posture%22:%22award%22,%22amount%22:{%22min%22:3,%22max%22:60}}","Cliquez ici"),IF(A85="Non spécialisée",HYPERLINK("https://app.themia.pro/searches/new?atp_indemnity_events-patrimoniaux_permanents-ASSISTANCE_TIERCE_PERSONNE_PERMANENTE={%22exists%22:true,%22role%22:%22atp_non_specialisee%22,%22posture%22:%22award%22,%22amount%22:{%22min%22:3,%22max%22:60}}","Cliquez ici"),IF(A85="Spécialisée",HYPERLINK("https://app.themia.pro/searches/new?atp_indemnity_events-patrimoniaux_permanents-ASSISTANCE_TIERCE_PERSONNE_PERMANENTE={%22exists%22:true,%22role%22:%22atp_specialisee%22,%22posture%22:%22award%22,%22amount%22:{%22min%22:3,%22max%22:60}}","Cliquez ici"),"")))</f>
        <v>Cliquez ici</v>
      </c>
      <c r="F85" s="3">
        <v>412</v>
      </c>
      <c r="G85" s="76">
        <f>B85 * IF(C85="Par jour", 365, IF(C85="Par semaine", 52.18, IF(C85="Par mois", 12, IF(C85="Par an", 1, 0))))*F85/365.25</f>
        <v>0</v>
      </c>
      <c r="H85" s="45">
        <f>G85*D85</f>
        <v>0</v>
      </c>
      <c r="I85" s="45">
        <f>H91</f>
        <v>0</v>
      </c>
      <c r="J85" s="45">
        <f>I85*Dossier!$H$14/365.25</f>
        <v>0</v>
      </c>
      <c r="K85" s="5" cm="1">
        <f t="array" aca="1" ref="K85"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5" s="45">
        <f ca="1">K85*I85</f>
        <v>0</v>
      </c>
    </row>
    <row r="86" spans="1:12" x14ac:dyDescent="0.25">
      <c r="A86" s="3" t="s">
        <v>453</v>
      </c>
      <c r="B86" s="3"/>
      <c r="C86" s="25"/>
      <c r="D86" s="25"/>
      <c r="E86" s="34" t="str">
        <f t="shared" ref="E86:E90" si="25">IF(A86="De nuit - passive",HYPERLINK("https://app.themia.pro/searches/new?atp_indemnity_events-patrimoniaux_permanents-ASSISTANCE_TIERCE_PERSONNE_PERMANENTE={%22exists%22:true,%22role%22:%22atp_de_nuit_passive%22,%22posture%22:%22award%22,%22amount%22:{%22min%22:3,%22max%22:60}}","Cliquez ici"),IF(A86="Non spécialisée",HYPERLINK("https://app.themia.pro/searches/new?atp_indemnity_events-patrimoniaux_permanents-ASSISTANCE_TIERCE_PERSONNE_PERMANENTE={%22exists%22:true,%22role%22:%22atp_non_specialisee%22,%22posture%22:%22award%22,%22amount%22:{%22min%22:3,%22max%22:60}}","Cliquez ici"),IF(A86="Spécialisée",HYPERLINK("https://app.themia.pro/searches/new?atp_indemnity_events-patrimoniaux_permanents-ASSISTANCE_TIERCE_PERSONNE_PERMANENTE={%22exists%22:true,%22role%22:%22atp_specialisee%22,%22posture%22:%22award%22,%22amount%22:{%22min%22:3,%22max%22:60}}","Cliquez ici"),"")))</f>
        <v>Cliquez ici</v>
      </c>
      <c r="F86" s="3">
        <v>412</v>
      </c>
      <c r="G86" s="76">
        <f>B86 * IF(C86="Par jour", 365, IF(C86="Par semaine", 52.18, IF(C86="Par mois", 12, IF(C86="Par an", 1, 0))))*F86/365.25</f>
        <v>0</v>
      </c>
      <c r="H86" s="45">
        <f t="shared" ref="H86:H90" si="26">G86*D86</f>
        <v>0</v>
      </c>
      <c r="I86" s="45">
        <f t="shared" ref="I86:I90" si="27">H92</f>
        <v>0</v>
      </c>
      <c r="J86" s="45">
        <f>I86*Dossier!$H$14/365.25</f>
        <v>0</v>
      </c>
      <c r="K86" s="5" cm="1">
        <f t="array" aca="1" ref="K86"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6" s="45">
        <f t="shared" ref="L86:L90" ca="1" si="28">K86*I86</f>
        <v>0</v>
      </c>
    </row>
    <row r="87" spans="1:12" x14ac:dyDescent="0.25">
      <c r="A87" s="3" t="s">
        <v>454</v>
      </c>
      <c r="B87" s="3"/>
      <c r="C87" s="25"/>
      <c r="D87" s="25"/>
      <c r="E87" s="34" t="str">
        <f t="shared" si="25"/>
        <v>Cliquez ici</v>
      </c>
      <c r="F87" s="3">
        <v>412</v>
      </c>
      <c r="G87" s="76">
        <f t="shared" ref="G87:G90" si="29">B87 * IF(C87="Par jour", 365, IF(C87="Par semaine", 52.18, IF(C87="Par mois", 12, IF(C87="Par an", 1, 0))))*F87/365.25</f>
        <v>0</v>
      </c>
      <c r="H87" s="45">
        <f t="shared" si="26"/>
        <v>0</v>
      </c>
      <c r="I87" s="45">
        <f t="shared" si="27"/>
        <v>0</v>
      </c>
      <c r="J87" s="45">
        <f>I87*Dossier!$H$14/365.25</f>
        <v>0</v>
      </c>
      <c r="K87" s="5" cm="1">
        <f t="array" aca="1" ref="K87"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7" s="45">
        <f t="shared" ca="1" si="28"/>
        <v>0</v>
      </c>
    </row>
    <row r="88" spans="1:12" x14ac:dyDescent="0.25">
      <c r="A88" s="3"/>
      <c r="B88" s="3"/>
      <c r="C88" s="25"/>
      <c r="D88" s="25"/>
      <c r="E88" s="34" t="str">
        <f t="shared" si="25"/>
        <v/>
      </c>
      <c r="F88" s="3">
        <v>412</v>
      </c>
      <c r="G88" s="76">
        <f t="shared" si="29"/>
        <v>0</v>
      </c>
      <c r="H88" s="45">
        <f t="shared" si="26"/>
        <v>0</v>
      </c>
      <c r="I88" s="45">
        <f t="shared" si="27"/>
        <v>0</v>
      </c>
      <c r="J88" s="45">
        <f>I88*Dossier!$H$14/365.25</f>
        <v>0</v>
      </c>
      <c r="K88" s="5" cm="1">
        <f t="array" aca="1" ref="K88"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8" s="45">
        <f t="shared" ca="1" si="28"/>
        <v>0</v>
      </c>
    </row>
    <row r="89" spans="1:12" x14ac:dyDescent="0.25">
      <c r="A89" s="3"/>
      <c r="B89" s="3"/>
      <c r="C89" s="25"/>
      <c r="D89" s="25"/>
      <c r="E89" s="34" t="str">
        <f t="shared" si="25"/>
        <v/>
      </c>
      <c r="F89" s="3">
        <v>412</v>
      </c>
      <c r="G89" s="76">
        <f t="shared" si="29"/>
        <v>0</v>
      </c>
      <c r="H89" s="45">
        <f t="shared" si="26"/>
        <v>0</v>
      </c>
      <c r="I89" s="45">
        <f t="shared" si="27"/>
        <v>0</v>
      </c>
      <c r="J89" s="45">
        <f>I89*Dossier!$H$14/365.25</f>
        <v>0</v>
      </c>
      <c r="K89" s="5" cm="1">
        <f t="array" aca="1" ref="K89"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89" s="45">
        <f t="shared" ca="1" si="28"/>
        <v>0</v>
      </c>
    </row>
    <row r="90" spans="1:12" x14ac:dyDescent="0.25">
      <c r="A90" s="3"/>
      <c r="B90" s="3"/>
      <c r="C90" s="25"/>
      <c r="D90" s="25"/>
      <c r="E90" s="34" t="str">
        <f t="shared" si="25"/>
        <v/>
      </c>
      <c r="F90" s="3">
        <v>412</v>
      </c>
      <c r="G90" s="76">
        <f t="shared" si="29"/>
        <v>0</v>
      </c>
      <c r="H90" s="45">
        <f t="shared" si="26"/>
        <v>0</v>
      </c>
      <c r="I90" s="45">
        <f t="shared" si="27"/>
        <v>0</v>
      </c>
      <c r="J90" s="45">
        <f>I90*Dossier!$H$14/365.25</f>
        <v>0</v>
      </c>
      <c r="K90" s="5" cm="1">
        <f t="array" aca="1" ref="K90"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L90" s="45">
        <f t="shared" ca="1" si="28"/>
        <v>0</v>
      </c>
    </row>
    <row r="91" spans="1:12" x14ac:dyDescent="0.25">
      <c r="G91" s="77" t="s">
        <v>73</v>
      </c>
      <c r="H91" s="45">
        <f>SUM(H85:H90)</f>
        <v>0</v>
      </c>
      <c r="I91" s="77" t="s">
        <v>176</v>
      </c>
      <c r="J91" s="45">
        <f>SUM(J85:J90)</f>
        <v>0</v>
      </c>
      <c r="K91" s="77" t="s">
        <v>177</v>
      </c>
      <c r="L91" s="45">
        <f ca="1">SUM(L85:L90)</f>
        <v>0</v>
      </c>
    </row>
    <row r="92" spans="1:12" ht="48" x14ac:dyDescent="0.25">
      <c r="A92" s="22" t="s">
        <v>178</v>
      </c>
      <c r="B92" s="22" t="s">
        <v>179</v>
      </c>
      <c r="C92" s="23" t="s">
        <v>49</v>
      </c>
      <c r="D92" s="22" t="s">
        <v>35</v>
      </c>
      <c r="E92" s="22" t="s">
        <v>36</v>
      </c>
    </row>
    <row r="93" spans="1:12" x14ac:dyDescent="0.25">
      <c r="A93" s="45">
        <f ca="1">J91+L91</f>
        <v>0</v>
      </c>
      <c r="B93" s="25"/>
      <c r="C93" s="45">
        <f ca="1">A93*Dossier!$B$20*Dossier!$B$21</f>
        <v>0</v>
      </c>
      <c r="D93" s="45">
        <f ca="1">MIN(MAX(0,A93-B93),C93)</f>
        <v>0</v>
      </c>
      <c r="E93" s="45">
        <f ca="1">C93-D93</f>
        <v>0</v>
      </c>
    </row>
    <row r="96" spans="1:12" ht="37.5" thickBot="1" x14ac:dyDescent="0.3">
      <c r="A96" s="20"/>
      <c r="B96" s="20" t="s">
        <v>37</v>
      </c>
      <c r="C96" s="21" t="s">
        <v>38</v>
      </c>
      <c r="D96" s="20" t="s">
        <v>35</v>
      </c>
      <c r="E96" s="20" t="s">
        <v>36</v>
      </c>
    </row>
    <row r="97" spans="1:12" ht="15.75" thickBot="1" x14ac:dyDescent="0.3">
      <c r="A97" s="109" t="s">
        <v>191</v>
      </c>
      <c r="B97" s="19" t="e">
        <f ca="1">A103</f>
        <v>#DIV/0!</v>
      </c>
      <c r="C97" s="19" t="e">
        <f ca="1">C103</f>
        <v>#DIV/0!</v>
      </c>
      <c r="D97" s="19" t="e">
        <f t="shared" ref="D97:E97" ca="1" si="30">D103</f>
        <v>#DIV/0!</v>
      </c>
      <c r="E97" s="19" t="e">
        <f t="shared" ca="1" si="30"/>
        <v>#DIV/0!</v>
      </c>
    </row>
    <row r="99" spans="1:12" s="47" customFormat="1" ht="30" x14ac:dyDescent="0.25">
      <c r="A99" s="22" t="s">
        <v>192</v>
      </c>
      <c r="B99" s="22" t="s">
        <v>194</v>
      </c>
      <c r="C99" s="22" t="s">
        <v>195</v>
      </c>
      <c r="D99" s="22" t="s">
        <v>196</v>
      </c>
      <c r="E99" s="22" t="s">
        <v>197</v>
      </c>
      <c r="F99" s="22" t="s">
        <v>198</v>
      </c>
      <c r="G99" s="22" t="s">
        <v>200</v>
      </c>
      <c r="H99" s="22" t="s">
        <v>199</v>
      </c>
      <c r="I99" s="22" t="s">
        <v>201</v>
      </c>
      <c r="J99" s="22" t="s">
        <v>202</v>
      </c>
      <c r="K99" s="22" t="s">
        <v>190</v>
      </c>
      <c r="L99" s="22" t="s">
        <v>203</v>
      </c>
    </row>
    <row r="100" spans="1:12" x14ac:dyDescent="0.25">
      <c r="A100" s="78" t="e">
        <f>'Préjudices patrimoniaux tempora'!B77</f>
        <v>#DIV/0!</v>
      </c>
      <c r="B100" s="25"/>
      <c r="C100" s="25"/>
      <c r="D100" s="28" t="e">
        <f>A100/365.25*Dossier!H14</f>
        <v>#DIV/0!</v>
      </c>
      <c r="E100" s="28">
        <f>B100 * IF(C100="Par jour", Dossier!H14, IF(C100="Par semaine", Dossier!H14/7, IF(C100="Par mois", Dossier!H14/30, IF(C100="Par an", Dossier!H14/365, 0))))</f>
        <v>0</v>
      </c>
      <c r="F100" s="28" t="e">
        <f>MAX(D100 - E100, 0)</f>
        <v>#DIV/0!</v>
      </c>
      <c r="G100" s="79" t="b">
        <v>0</v>
      </c>
      <c r="H100" s="3"/>
      <c r="I100" s="5" cm="1">
        <f t="array" aca="1" ref="I100" ca="1">IF(G100=TRUE,IF(AND(Dossier!$B$6="Masculin",$C$3="Tables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2025'!"&amp;ADDRESS(Dossier!$D$11+2,H100+1,4,1)),
IF(AND(Dossier!$B$6="Masculin",$C$3="Tables prospectives"),
IF(H100+1&gt;90,INDIRECT("'Homme prospectif 2025'!CM"&amp;Dossier!$D$11+2),
INDIRECT("'Homme prospectif 2025'!"&amp;ADDRESS(Dossier!$D$11+2,H100+1,4,1))),
IF(AND(Dossier!$B$6="Féminin",$C$3="Tables stationnaires"),
INDIRECT("'Femme stationnaire 2025'!"&amp;ADDRESS(Dossier!$D$11+2,H100+1,4,1)),
IF(AND(Dossier!$B$6="Féminin",$C$3="Tables prospectives"),
IF(H100+1&gt;90,INDIRECT("'Femme prospectif 2025'!CM"&amp;Dossier!$D$11+2),
INDIRECT("'Femme prospectif 2025'!"&amp;ADDRESS(Dossier!$D$11+2,H100+1,4,1))),
IF(AND(Dossier!$B$6="Indéterminé",$C$3="Tables stationnaires"),
INDIRECT("'I Stationnaire 2025'!"&amp;ADDRESS(Dossier!$D$11+2,H100+1,4,1)),
IF(AND(Dossier!$B$6="Indéterminé",$C$3="Tables prospectives"),
IF(H100+1&gt;90,INDIRECT("'I prospectif 2025'!CM"&amp;Dossier!$D$11+2),
INDIRECT("'I prospectif 2025'!"&amp;ADDRESS(Dossier!$D$11+2,H100+1,4,1))),"")))))))</f>
        <v>0</v>
      </c>
      <c r="J100" s="28" t="e">
        <f>A100-(B100 * IF(C100="Par jour", 365.25, IF(C100="Par semaine", 52.18, IF(C100="Par mois", 12, IF(C100="Par an",1, 0)))))</f>
        <v>#DIV/0!</v>
      </c>
      <c r="K100" s="28" t="e">
        <f ca="1">J100*I100</f>
        <v>#DIV/0!</v>
      </c>
      <c r="L100" s="28" t="e">
        <f ca="1">K100+F100</f>
        <v>#DIV/0!</v>
      </c>
    </row>
    <row r="102" spans="1:12" ht="48" x14ac:dyDescent="0.25">
      <c r="A102" s="22" t="s">
        <v>178</v>
      </c>
      <c r="B102" s="22" t="s">
        <v>204</v>
      </c>
      <c r="C102" s="23" t="s">
        <v>49</v>
      </c>
      <c r="D102" s="22" t="s">
        <v>35</v>
      </c>
      <c r="E102" s="22" t="s">
        <v>36</v>
      </c>
      <c r="F102" s="22" t="s">
        <v>205</v>
      </c>
    </row>
    <row r="103" spans="1:12" x14ac:dyDescent="0.25">
      <c r="A103" s="45" t="e">
        <f ca="1">L100</f>
        <v>#DIV/0!</v>
      </c>
      <c r="B103" s="25"/>
      <c r="C103" s="45" t="e">
        <f ca="1">A103*Dossier!$B$20*Dossier!$B$21</f>
        <v>#DIV/0!</v>
      </c>
      <c r="D103" s="45" t="e">
        <f ca="1">MIN(MAX(0,A103-B103),C103)</f>
        <v>#DIV/0!</v>
      </c>
      <c r="E103" s="45" t="e">
        <f ca="1">C103-D103</f>
        <v>#DIV/0!</v>
      </c>
      <c r="F103" s="28" t="e">
        <f ca="1">MAX(B103 - A103, 0)</f>
        <v>#DIV/0!</v>
      </c>
    </row>
    <row r="106" spans="1:12" ht="37.5" thickBot="1" x14ac:dyDescent="0.3">
      <c r="A106" s="20"/>
      <c r="B106" s="20" t="s">
        <v>37</v>
      </c>
      <c r="C106" s="21" t="s">
        <v>38</v>
      </c>
      <c r="D106" s="20" t="s">
        <v>35</v>
      </c>
      <c r="E106" s="20" t="s">
        <v>36</v>
      </c>
    </row>
    <row r="107" spans="1:12" ht="15.75" thickBot="1" x14ac:dyDescent="0.3">
      <c r="A107" s="109" t="s">
        <v>206</v>
      </c>
      <c r="B107" s="19" t="e">
        <f ca="1">A124</f>
        <v>#VALUE!</v>
      </c>
      <c r="C107" s="19" t="e">
        <f ca="1">C124</f>
        <v>#VALUE!</v>
      </c>
      <c r="D107" s="19" t="e">
        <f t="shared" ref="D107:E107" ca="1" si="31">D124</f>
        <v>#VALUE!</v>
      </c>
      <c r="E107" s="19" t="e">
        <f t="shared" ca="1" si="31"/>
        <v>#VALUE!</v>
      </c>
    </row>
    <row r="109" spans="1:12" x14ac:dyDescent="0.25">
      <c r="A109" s="18" t="s">
        <v>207</v>
      </c>
      <c r="B109" s="141" t="str">
        <f>IF(G100=TRUE,"Ne doit pas être rempli car les PGPF sont capitalisés pour la vie entière","")</f>
        <v/>
      </c>
      <c r="C109" s="141"/>
      <c r="D109" s="141"/>
      <c r="E109" s="141" t="str">
        <f>IF(A111&lt;Dossier!D11,"Attention ce tableur ne gère pas encore les départs à la retraite antérieurs à la liquidation","")</f>
        <v/>
      </c>
      <c r="F109" s="141"/>
      <c r="G109" s="141"/>
      <c r="H109" s="141"/>
    </row>
    <row r="110" spans="1:12" ht="45" x14ac:dyDescent="0.25">
      <c r="A110" s="22" t="s">
        <v>208</v>
      </c>
      <c r="B110" s="22" t="s">
        <v>209</v>
      </c>
      <c r="C110" s="22" t="s">
        <v>210</v>
      </c>
      <c r="D110" s="22" t="s">
        <v>212</v>
      </c>
      <c r="E110" s="22" t="s">
        <v>166</v>
      </c>
      <c r="F110" s="39" t="s">
        <v>211</v>
      </c>
      <c r="G110" s="39" t="s">
        <v>168</v>
      </c>
      <c r="H110" s="22" t="s">
        <v>169</v>
      </c>
      <c r="I110" s="22" t="s">
        <v>170</v>
      </c>
    </row>
    <row r="111" spans="1:12" x14ac:dyDescent="0.25">
      <c r="A111" s="3"/>
      <c r="B111" s="25"/>
      <c r="C111" s="25"/>
      <c r="D111" s="27">
        <f>B111 * IF(C111="Par jour", 365.25, IF(C111="Par semaine", 52.18, IF(C111="Par mois", 12, IF(C111="Par an",1, 0))))</f>
        <v>0</v>
      </c>
      <c r="E111" s="5" cm="1">
        <f t="array" aca="1" ref="E111" ca="1">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f>
        <v>66.529000000000011</v>
      </c>
      <c r="F111" s="71" t="str" cm="1">
        <f t="array" aca="1" ref="F111" ca="1">IF(ISNUMBER(A111),IF(AND(Dossier!$B$6="Masculin",$C$3="Tables stationnaires"),INDIRECT("'Homme stationnaire 2025'!DA"&amp;A111+2),IF(AND(Dossier!$B$6="Masculin",$C$3="Tables prospectives"),INDIRECT("'Homme prospectif 2025'!CM"&amp;A111+2),IF(AND(Dossier!$B$6="Féminin",$C$3="Tables stationnaires"),INDIRECT("'Femme stationnaire 2025'!DA"&amp;A111+2),IF(AND(Dossier!$B$6="Féminin",$C$3="Tables prospectives"),INDIRECT("'Femme prospectif 2025'!CM"&amp;A111+2),IF(AND(Dossier!$B$6="Indéterminé",$C$3="Tables stationnaires"),INDIRECT("'I Stationnaire 2025'!DA"&amp;A111+2),IF(AND(Dossier!$B$6="Indéterminé",$C$3="Tables prospectives"),INDIRECT("'I prospectif 2025'!CM"&amp;A111+2),"")))))),"")</f>
        <v/>
      </c>
      <c r="G111" s="5" t="b" cm="1">
        <f t="array" aca="1" ref="G111" ca="1">IF(ISNUMBER(A111),
IF(AND(Dossier!$B$6="Masculin",$C$3="Tables stationnaires"),
INDIRECT("'Homme stationnaire 2025'!"&amp;ADDRESS(Dossier!$D$11+2,A111+1,4,1)),
IF(AND(Dossier!$B$6="Masculin",$C$3="Tables prospectives"),
IF(A111+1&gt;90,INDIRECT("'Homme prospectif 2025'!CM"&amp;Dossier!$D$11+2),
INDIRECT("'Homme prospectif 2025'!"&amp;ADDRESS(Dossier!$D$11+2,A111+1,4,1))),
IF(AND(Dossier!$B$6="Féminin",$C$3="Tables stationnaires"),
INDIRECT("'Femme stationnaire 2025'!"&amp;ADDRESS(Dossier!$D$11+2,A111+1,4,1)),
IF(AND(Dossier!$B$6="Féminin",$C$3="Tables prospectives"),
IF(A111+1&gt;90,INDIRECT("'Femme prospectif 2025'!CM"&amp;Dossier!$D$11+2),
INDIRECT("'Femme prospectif 2025'!"&amp;ADDRESS(Dossier!$D$11+2,A111+1,4,1))),
IF(AND(Dossier!$B$6="Indéterminé",$C$3="Tables stationnaires"),
INDIRECT("'I Stationnaire 2025'!"&amp;ADDRESS(Dossier!$D$11+2,A111+1,4,1)),
IF(AND(Dossier!$B$6="Indéterminé",$C$3="Tables prospectives"),
IF(A111+1&gt;90,INDIRECT("'I prospectif 2025'!CM"&amp;Dossier!$D$11+2),
INDIRECT("'I prospectif 2025'!"&amp;ADDRESS(Dossier!$D$11+2,A111+1,4,1))),
"")))))))</f>
        <v>0</v>
      </c>
      <c r="H111" s="5" t="str">
        <f ca="1">IF(ISNUMBER(G111),IF($C$4="Méthode exacte",E111-G111,F111),"")</f>
        <v/>
      </c>
      <c r="I111" s="28" t="str">
        <f ca="1">IF(ISNUMBER(H111),D111*H111,"")</f>
        <v/>
      </c>
    </row>
    <row r="113" spans="1:11" x14ac:dyDescent="0.25">
      <c r="A113" s="18" t="s">
        <v>213</v>
      </c>
      <c r="B113" t="s">
        <v>220</v>
      </c>
    </row>
    <row r="114" spans="1:11" s="49" customFormat="1" ht="38.25" customHeight="1" x14ac:dyDescent="0.25">
      <c r="A114" s="142" t="s">
        <v>214</v>
      </c>
      <c r="B114" s="142"/>
      <c r="C114" s="48" t="s">
        <v>215</v>
      </c>
      <c r="D114" s="48" t="s">
        <v>66</v>
      </c>
      <c r="E114" s="22" t="s">
        <v>216</v>
      </c>
      <c r="F114" s="22" t="s">
        <v>217</v>
      </c>
      <c r="G114" s="22" t="s">
        <v>218</v>
      </c>
      <c r="H114" s="22" t="s">
        <v>201</v>
      </c>
      <c r="I114" s="22" t="s">
        <v>219</v>
      </c>
      <c r="J114" s="22" t="s">
        <v>190</v>
      </c>
      <c r="K114" s="22" t="s">
        <v>203</v>
      </c>
    </row>
    <row r="115" spans="1:11" x14ac:dyDescent="0.25">
      <c r="A115" s="140" t="s">
        <v>222</v>
      </c>
      <c r="B115" s="140"/>
      <c r="C115" s="25"/>
      <c r="D115" s="25"/>
      <c r="E115" s="28">
        <f>C115 * IF(D115="Par jour", Dossier!$H$14, IF(D115="Par semaine", Dossier!$H$14/7, IF(D115="Par mois", Dossier!$H$14/30, IF(D115="Par an", Dossier!$H$14/365, 0))))</f>
        <v>0</v>
      </c>
      <c r="F115" s="79" t="b">
        <v>0</v>
      </c>
      <c r="G115" s="3">
        <f>$A$111</f>
        <v>0</v>
      </c>
      <c r="H115" s="5" cm="1">
        <f t="array" aca="1" ref="H115" ca="1">IF(F115=TRUE,IF(AND(Dossier!$B$6="Masculin",$C$3="Tables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2025'!"&amp;ADDRESS(Dossier!$D$11+2,G115+1,4,1)),
IF(AND(Dossier!$B$6="Masculin",$C$3="Tables prospectives"),
IF(G115+1&gt;90,INDIRECT("'Homme prospectif 2025'!CM"&amp;Dossier!$D$11+2),
INDIRECT("'Homme prospectif 2025'!"&amp;ADDRESS(Dossier!$D$11+2,G115+1,4,1))),
IF(AND(Dossier!$B$6="Féminin",$C$3="Tables stationnaires"),
INDIRECT("'Femme stationnaire 2025'!"&amp;ADDRESS(Dossier!$D$11+2,G115+1,4,1)),
IF(AND(Dossier!$B$6="Féminin",$C$3="Tables prospectives"),
IF(G115+1&gt;90,INDIRECT("'Femme prospectif 2025'!CM"&amp;Dossier!$D$11+2),
INDIRECT("'Femme prospectif 2025'!"&amp;ADDRESS(Dossier!$D$11+2,G115+1,4,1))),
IF(AND(Dossier!$B$6="Indéterminé",$C$3="Tables stationnaires"),
INDIRECT("'I Stationnaire 2025'!"&amp;ADDRESS(Dossier!$D$11+2,G115+1,4,1)),
IF(AND(Dossier!$B$6="Indéterminé",$C$3="Tables prospectives"),
IF(G115+1&gt;90,INDIRECT("'I prospectif 2025'!CM"&amp;Dossier!$D$11+2),
INDIRECT("'I prospectif 2025'!"&amp;ADDRESS(Dossier!$D$11+2,G115+1,4,1))),"")))))))</f>
        <v>0</v>
      </c>
      <c r="I115" s="27">
        <f>C115 * IF(D115="Par jour", 365.25, IF(D115="Par semaine", 52.18, IF(D115="Par mois", 12, IF(D115="Par an",1, 0))))</f>
        <v>0</v>
      </c>
      <c r="J115" s="28">
        <f ca="1">I115*H115</f>
        <v>0</v>
      </c>
      <c r="K115" s="28">
        <f ca="1">J115+E115</f>
        <v>0</v>
      </c>
    </row>
    <row r="116" spans="1:11" x14ac:dyDescent="0.25">
      <c r="A116" s="140" t="s">
        <v>221</v>
      </c>
      <c r="B116" s="140"/>
      <c r="C116" s="25"/>
      <c r="D116" s="25"/>
      <c r="E116" s="28">
        <f>C116 * IF(D116="Par jour", Dossier!$H$14, IF(D116="Par semaine", Dossier!$H$14/7, IF(D116="Par mois", Dossier!$H$14/30, IF(D116="Par an", Dossier!$H$14/365, 0))))</f>
        <v>0</v>
      </c>
      <c r="F116" s="79" t="b">
        <v>0</v>
      </c>
      <c r="G116" s="3">
        <f>$A$111</f>
        <v>0</v>
      </c>
      <c r="H116" s="5" cm="1">
        <f t="array" aca="1" ref="H116" ca="1">IF(F116=TRUE,IF(AND(Dossier!$B$6="Masculin",$C$3="Tables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2025'!"&amp;ADDRESS(Dossier!$D$11+2,G116+1,4,1)),
IF(AND(Dossier!$B$6="Masculin",$C$3="Tables prospectives"),
IF(G116+1&gt;90,INDIRECT("'Homme prospectif 2025'!CM"&amp;Dossier!$D$11+2),
INDIRECT("'Homme prospectif 2025'!"&amp;ADDRESS(Dossier!$D$11+2,G116+1,4,1))),
IF(AND(Dossier!$B$6="Féminin",$C$3="Tables stationnaires"),
INDIRECT("'Femme stationnaire 2025'!"&amp;ADDRESS(Dossier!$D$11+2,G116+1,4,1)),
IF(AND(Dossier!$B$6="Féminin",$C$3="Tables prospectives"),
IF(G116+1&gt;90,INDIRECT("'Femme prospectif 2025'!CM"&amp;Dossier!$D$11+2),
INDIRECT("'Femme prospectif 2025'!"&amp;ADDRESS(Dossier!$D$11+2,G116+1,4,1))),
IF(AND(Dossier!$B$6="Indéterminé",$C$3="Tables stationnaires"),
INDIRECT("'I Stationnaire 2025'!"&amp;ADDRESS(Dossier!$D$11+2,G116+1,4,1)),
IF(AND(Dossier!$B$6="Indéterminé",$C$3="Tables prospectives"),
IF(G116+1&gt;90,INDIRECT("'I prospectif 2025'!CM"&amp;Dossier!$D$11+2),
INDIRECT("'I prospectif 2025'!"&amp;ADDRESS(Dossier!$D$11+2,G116+1,4,1))),"")))))))</f>
        <v>0</v>
      </c>
      <c r="I116" s="27">
        <f t="shared" ref="I116:I121" si="32">C116 * IF(D116="Par jour", 365.25, IF(D116="Par semaine", 52.18, IF(D116="Par mois", 12, IF(D116="Par an",1, 0))))</f>
        <v>0</v>
      </c>
      <c r="J116" s="28">
        <f t="shared" ref="J116:J121" ca="1" si="33">I116*H116</f>
        <v>0</v>
      </c>
      <c r="K116" s="28">
        <f t="shared" ref="K116:K121" ca="1" si="34">J116+E116</f>
        <v>0</v>
      </c>
    </row>
    <row r="117" spans="1:11" x14ac:dyDescent="0.25">
      <c r="A117" s="140" t="s">
        <v>223</v>
      </c>
      <c r="B117" s="140"/>
      <c r="C117" s="25"/>
      <c r="D117" s="25"/>
      <c r="E117" s="28">
        <f>C117 * IF(D117="Par jour", Dossier!$H$14, IF(D117="Par semaine", Dossier!$H$14/7, IF(D117="Par mois", Dossier!$H$14/30, IF(D117="Par an", Dossier!$H$14/365, 0))))</f>
        <v>0</v>
      </c>
      <c r="F117" s="79" t="b">
        <v>0</v>
      </c>
      <c r="G117" s="3">
        <f t="shared" ref="G117:G121" si="35">$A$111</f>
        <v>0</v>
      </c>
      <c r="H117" s="5" cm="1">
        <f t="array" aca="1" ref="H117" ca="1">IF(F117=TRUE,IF(AND(Dossier!$B$6="Masculin",$C$3="Tables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2025'!"&amp;ADDRESS(Dossier!$D$11+2,G117+1,4,1)),
IF(AND(Dossier!$B$6="Masculin",$C$3="Tables prospectives"),
IF(G117+1&gt;90,INDIRECT("'Homme prospectif 2025'!CM"&amp;Dossier!$D$11+2),
INDIRECT("'Homme prospectif 2025'!"&amp;ADDRESS(Dossier!$D$11+2,G117+1,4,1))),
IF(AND(Dossier!$B$6="Féminin",$C$3="Tables stationnaires"),
INDIRECT("'Femme stationnaire 2025'!"&amp;ADDRESS(Dossier!$D$11+2,G117+1,4,1)),
IF(AND(Dossier!$B$6="Féminin",$C$3="Tables prospectives"),
IF(G117+1&gt;90,INDIRECT("'Femme prospectif 2025'!CM"&amp;Dossier!$D$11+2),
INDIRECT("'Femme prospectif 2025'!"&amp;ADDRESS(Dossier!$D$11+2,G117+1,4,1))),
IF(AND(Dossier!$B$6="Indéterminé",$C$3="Tables stationnaires"),
INDIRECT("'I Stationnaire 2025'!"&amp;ADDRESS(Dossier!$D$11+2,G117+1,4,1)),
IF(AND(Dossier!$B$6="Indéterminé",$C$3="Tables prospectives"),
IF(G117+1&gt;90,INDIRECT("'I prospectif 2025'!CM"&amp;Dossier!$D$11+2),
INDIRECT("'I prospectif 2025'!"&amp;ADDRESS(Dossier!$D$11+2,G117+1,4,1))),"")))))))</f>
        <v>0</v>
      </c>
      <c r="I117" s="27">
        <f t="shared" si="32"/>
        <v>0</v>
      </c>
      <c r="J117" s="28">
        <f t="shared" ca="1" si="33"/>
        <v>0</v>
      </c>
      <c r="K117" s="28">
        <f t="shared" ca="1" si="34"/>
        <v>0</v>
      </c>
    </row>
    <row r="118" spans="1:11" x14ac:dyDescent="0.25">
      <c r="A118" s="140" t="s">
        <v>224</v>
      </c>
      <c r="B118" s="140"/>
      <c r="C118" s="25"/>
      <c r="D118" s="25"/>
      <c r="E118" s="28">
        <f>C118 * IF(D118="Par jour", Dossier!$H$14, IF(D118="Par semaine", Dossier!$H$14/7, IF(D118="Par mois", Dossier!$H$14/30, IF(D118="Par an", Dossier!$H$14/365, 0))))</f>
        <v>0</v>
      </c>
      <c r="F118" s="79" t="b">
        <v>0</v>
      </c>
      <c r="G118" s="3">
        <f t="shared" si="35"/>
        <v>0</v>
      </c>
      <c r="H118" s="5" cm="1">
        <f t="array" aca="1" ref="H118" ca="1">IF(F118=TRUE,IF(AND(Dossier!$B$6="Masculin",$C$3="Tables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2025'!"&amp;ADDRESS(Dossier!$D$11+2,G118+1,4,1)),
IF(AND(Dossier!$B$6="Masculin",$C$3="Tables prospectives"),
IF(G118+1&gt;90,INDIRECT("'Homme prospectif 2025'!CM"&amp;Dossier!$D$11+2),
INDIRECT("'Homme prospectif 2025'!"&amp;ADDRESS(Dossier!$D$11+2,G118+1,4,1))),
IF(AND(Dossier!$B$6="Féminin",$C$3="Tables stationnaires"),
INDIRECT("'Femme stationnaire 2025'!"&amp;ADDRESS(Dossier!$D$11+2,G118+1,4,1)),
IF(AND(Dossier!$B$6="Féminin",$C$3="Tables prospectives"),
IF(G118+1&gt;90,INDIRECT("'Femme prospectif 2025'!CM"&amp;Dossier!$D$11+2),
INDIRECT("'Femme prospectif 2025'!"&amp;ADDRESS(Dossier!$D$11+2,G118+1,4,1))),
IF(AND(Dossier!$B$6="Indéterminé",$C$3="Tables stationnaires"),
INDIRECT("'I Stationnaire 2025'!"&amp;ADDRESS(Dossier!$D$11+2,G118+1,4,1)),
IF(AND(Dossier!$B$6="Indéterminé",$C$3="Tables prospectives"),
IF(G118+1&gt;90,INDIRECT("'I prospectif 2025'!CM"&amp;Dossier!$D$11+2),
INDIRECT("'I prospectif 2025'!"&amp;ADDRESS(Dossier!$D$11+2,G118+1,4,1))),"")))))))</f>
        <v>0</v>
      </c>
      <c r="I118" s="27">
        <f t="shared" si="32"/>
        <v>0</v>
      </c>
      <c r="J118" s="28">
        <f t="shared" ca="1" si="33"/>
        <v>0</v>
      </c>
      <c r="K118" s="28">
        <f t="shared" ca="1" si="34"/>
        <v>0</v>
      </c>
    </row>
    <row r="119" spans="1:11" x14ac:dyDescent="0.25">
      <c r="A119" s="140"/>
      <c r="B119" s="140"/>
      <c r="C119" s="25"/>
      <c r="D119" s="25"/>
      <c r="E119" s="28">
        <f>C119 * IF(D119="Par jour", Dossier!$H$14, IF(D119="Par semaine", Dossier!$H$14/7, IF(D119="Par mois", Dossier!$H$14/30, IF(D119="Par an", Dossier!$H$14/365, 0))))</f>
        <v>0</v>
      </c>
      <c r="F119" s="79" t="b">
        <v>0</v>
      </c>
      <c r="G119" s="3">
        <f t="shared" si="35"/>
        <v>0</v>
      </c>
      <c r="H119" s="5" cm="1">
        <f t="array" aca="1" ref="H119" ca="1">IF(F119=TRUE,IF(AND(Dossier!$B$6="Masculin",$C$3="Tables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2025'!"&amp;ADDRESS(Dossier!$D$11+2,G119+1,4,1)),
IF(AND(Dossier!$B$6="Masculin",$C$3="Tables prospectives"),
IF(G119+1&gt;90,INDIRECT("'Homme prospectif 2025'!CM"&amp;Dossier!$D$11+2),
INDIRECT("'Homme prospectif 2025'!"&amp;ADDRESS(Dossier!$D$11+2,G119+1,4,1))),
IF(AND(Dossier!$B$6="Féminin",$C$3="Tables stationnaires"),
INDIRECT("'Femme stationnaire 2025'!"&amp;ADDRESS(Dossier!$D$11+2,G119+1,4,1)),
IF(AND(Dossier!$B$6="Féminin",$C$3="Tables prospectives"),
IF(G119+1&gt;90,INDIRECT("'Femme prospectif 2025'!CM"&amp;Dossier!$D$11+2),
INDIRECT("'Femme prospectif 2025'!"&amp;ADDRESS(Dossier!$D$11+2,G119+1,4,1))),
IF(AND(Dossier!$B$6="Indéterminé",$C$3="Tables stationnaires"),
INDIRECT("'I Stationnaire 2025'!"&amp;ADDRESS(Dossier!$D$11+2,G119+1,4,1)),
IF(AND(Dossier!$B$6="Indéterminé",$C$3="Tables prospectives"),
IF(G119+1&gt;90,INDIRECT("'I prospectif 2025'!CM"&amp;Dossier!$D$11+2),
INDIRECT("'I prospectif 2025'!"&amp;ADDRESS(Dossier!$D$11+2,G119+1,4,1))),"")))))))</f>
        <v>0</v>
      </c>
      <c r="I119" s="27">
        <f t="shared" si="32"/>
        <v>0</v>
      </c>
      <c r="J119" s="28">
        <f t="shared" ca="1" si="33"/>
        <v>0</v>
      </c>
      <c r="K119" s="28">
        <f t="shared" ca="1" si="34"/>
        <v>0</v>
      </c>
    </row>
    <row r="120" spans="1:11" x14ac:dyDescent="0.25">
      <c r="A120" s="140"/>
      <c r="B120" s="140"/>
      <c r="C120" s="25"/>
      <c r="D120" s="25"/>
      <c r="E120" s="28">
        <f>C120 * IF(D120="Par jour", Dossier!$H$14, IF(D120="Par semaine", Dossier!$H$14/7, IF(D120="Par mois", Dossier!$H$14/30, IF(D120="Par an", Dossier!$H$14/365, 0))))</f>
        <v>0</v>
      </c>
      <c r="F120" s="79" t="b">
        <v>0</v>
      </c>
      <c r="G120" s="3">
        <f t="shared" si="35"/>
        <v>0</v>
      </c>
      <c r="H120" s="5" cm="1">
        <f t="array" aca="1" ref="H120" ca="1">IF(F120=TRUE,IF(AND(Dossier!$B$6="Masculin",$C$3="Tables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2025'!"&amp;ADDRESS(Dossier!$D$11+2,G120+1,4,1)),
IF(AND(Dossier!$B$6="Masculin",$C$3="Tables prospectives"),
IF(G120+1&gt;90,INDIRECT("'Homme prospectif 2025'!CM"&amp;Dossier!$D$11+2),
INDIRECT("'Homme prospectif 2025'!"&amp;ADDRESS(Dossier!$D$11+2,G120+1,4,1))),
IF(AND(Dossier!$B$6="Féminin",$C$3="Tables stationnaires"),
INDIRECT("'Femme stationnaire 2025'!"&amp;ADDRESS(Dossier!$D$11+2,G120+1,4,1)),
IF(AND(Dossier!$B$6="Féminin",$C$3="Tables prospectives"),
IF(G120+1&gt;90,INDIRECT("'Femme prospectif 2025'!CM"&amp;Dossier!$D$11+2),
INDIRECT("'Femme prospectif 2025'!"&amp;ADDRESS(Dossier!$D$11+2,G120+1,4,1))),
IF(AND(Dossier!$B$6="Indéterminé",$C$3="Tables stationnaires"),
INDIRECT("'I Stationnaire 2025'!"&amp;ADDRESS(Dossier!$D$11+2,G120+1,4,1)),
IF(AND(Dossier!$B$6="Indéterminé",$C$3="Tables prospectives"),
IF(G120+1&gt;90,INDIRECT("'I prospectif 2025'!CM"&amp;Dossier!$D$11+2),
INDIRECT("'I prospectif 2025'!"&amp;ADDRESS(Dossier!$D$11+2,G120+1,4,1))),"")))))))</f>
        <v>0</v>
      </c>
      <c r="I120" s="27">
        <f t="shared" si="32"/>
        <v>0</v>
      </c>
      <c r="J120" s="28">
        <f t="shared" ca="1" si="33"/>
        <v>0</v>
      </c>
      <c r="K120" s="28">
        <f t="shared" ca="1" si="34"/>
        <v>0</v>
      </c>
    </row>
    <row r="121" spans="1:11" x14ac:dyDescent="0.25">
      <c r="A121" s="140"/>
      <c r="B121" s="140"/>
      <c r="C121" s="25"/>
      <c r="D121" s="25"/>
      <c r="E121" s="28">
        <f>C121 * IF(D121="Par jour", Dossier!$H$14, IF(D121="Par semaine", Dossier!$H$14/7, IF(D121="Par mois", Dossier!$H$14/30, IF(D121="Par an", Dossier!$H$14/365, 0))))</f>
        <v>0</v>
      </c>
      <c r="F121" s="79" t="b">
        <v>0</v>
      </c>
      <c r="G121" s="3">
        <f t="shared" si="35"/>
        <v>0</v>
      </c>
      <c r="H121" s="5" cm="1">
        <f t="array" aca="1" ref="H121" ca="1">IF(F121=TRUE,IF(AND(Dossier!$B$6="Masculin",$C$3="Tables stationnaires"),INDIRECT("'Homme stationnaire 2025'!DA"&amp;Dossier!$D$11+2),IF(AND(Dossier!$B$6="Masculin",$C$3="Tables prospectives"),INDIRECT("'Homme prospectif 2025'!CM"&amp;Dossier!$D$11+2),IF(AND(Dossier!$B$6="Féminin",$C$3="Tables stationnaires"),INDIRECT("'Femme stationnaire 2025'!DA"&amp;Dossier!$D$11+2),IF(AND(Dossier!$B$6="Féminin",$C$3="Tables prospectives"),INDIRECT("'Femme prospectif 2025'!CM"&amp;Dossier!$D$11+2),IF(AND(Dossier!$B$6="Indéterminé",$C$3="Tables stationnaires"),INDIRECT("'I Stationnaire 2025'!DA"&amp;Dossier!$D$11+2),IF(AND(Dossier!$B$6="Indéterminé",$C$3="Tables prospectives"),INDIRECT("'I prospectif 2025'!CM"&amp;Dossier!$D$11+2),"")))))),IF(AND(Dossier!$B$6="Masculin",$C$3="Tables stationnaires"),INDIRECT("'Homme stationnaire 2025'!"&amp;ADDRESS(Dossier!$D$11+2,G121+1,4,1)),
IF(AND(Dossier!$B$6="Masculin",$C$3="Tables prospectives"),
IF(G121+1&gt;90,INDIRECT("'Homme prospectif 2025'!CM"&amp;Dossier!$D$11+2),
INDIRECT("'Homme prospectif 2025'!"&amp;ADDRESS(Dossier!$D$11+2,G121+1,4,1))),
IF(AND(Dossier!$B$6="Féminin",$C$3="Tables stationnaires"),
INDIRECT("'Femme stationnaire 2025'!"&amp;ADDRESS(Dossier!$D$11+2,G121+1,4,1)),
IF(AND(Dossier!$B$6="Féminin",$C$3="Tables prospectives"),
IF(G121+1&gt;90,INDIRECT("'Femme prospectif 2025'!CM"&amp;Dossier!$D$11+2),
INDIRECT("'Femme prospectif 2025'!"&amp;ADDRESS(Dossier!$D$11+2,G121+1,4,1))),
IF(AND(Dossier!$B$6="Indéterminé",$C$3="Tables stationnaires"),
INDIRECT("'I Stationnaire 2025'!"&amp;ADDRESS(Dossier!$D$11+2,G121+1,4,1)),
IF(AND(Dossier!$B$6="Indéterminé",$C$3="Tables prospectives"),
IF(G121+1&gt;90,INDIRECT("'I prospectif 2025'!CM"&amp;Dossier!$D$11+2),
INDIRECT("'I prospectif 2025'!"&amp;ADDRESS(Dossier!$D$11+2,G121+1,4,1))),"")))))))</f>
        <v>0</v>
      </c>
      <c r="I121" s="27">
        <f t="shared" si="32"/>
        <v>0</v>
      </c>
      <c r="J121" s="28">
        <f t="shared" ca="1" si="33"/>
        <v>0</v>
      </c>
      <c r="K121" s="28">
        <f t="shared" ca="1" si="34"/>
        <v>0</v>
      </c>
    </row>
    <row r="122" spans="1:11" x14ac:dyDescent="0.25">
      <c r="J122" s="69" t="s">
        <v>73</v>
      </c>
      <c r="K122" s="26">
        <f ca="1">SUM(K115:K121)</f>
        <v>0</v>
      </c>
    </row>
    <row r="123" spans="1:11" ht="48" x14ac:dyDescent="0.25">
      <c r="A123" s="22" t="s">
        <v>225</v>
      </c>
      <c r="B123" s="22" t="s">
        <v>226</v>
      </c>
      <c r="C123" s="23" t="s">
        <v>49</v>
      </c>
      <c r="D123" s="22" t="s">
        <v>35</v>
      </c>
      <c r="E123" s="22" t="s">
        <v>36</v>
      </c>
    </row>
    <row r="124" spans="1:11" x14ac:dyDescent="0.25">
      <c r="A124" s="45" t="e">
        <f ca="1">K122+I111</f>
        <v>#VALUE!</v>
      </c>
      <c r="B124" s="27" t="e">
        <f ca="1">F103</f>
        <v>#DIV/0!</v>
      </c>
      <c r="C124" s="45" t="e">
        <f ca="1">A124*Dossier!$B$20*Dossier!$B$21</f>
        <v>#VALUE!</v>
      </c>
      <c r="D124" s="45" t="e">
        <f ca="1">MIN(MAX(0,A124-B124),C124)</f>
        <v>#VALUE!</v>
      </c>
      <c r="E124" s="45" t="e">
        <f ca="1">C124-D124</f>
        <v>#VALUE!</v>
      </c>
    </row>
    <row r="127" spans="1:11" ht="37.5" thickBot="1" x14ac:dyDescent="0.3">
      <c r="A127" s="20"/>
      <c r="B127" s="20" t="s">
        <v>37</v>
      </c>
      <c r="C127" s="21" t="s">
        <v>38</v>
      </c>
    </row>
    <row r="128" spans="1:11" ht="15.75" thickBot="1" x14ac:dyDescent="0.3">
      <c r="A128" s="109" t="s">
        <v>227</v>
      </c>
      <c r="B128" s="19">
        <f>F135</f>
        <v>0</v>
      </c>
      <c r="C128" s="19">
        <f>B128*Dossier!$B$20*Dossier!$B$21</f>
        <v>0</v>
      </c>
    </row>
    <row r="129" spans="1:6" x14ac:dyDescent="0.25">
      <c r="A129" t="s">
        <v>229</v>
      </c>
    </row>
    <row r="130" spans="1:6" s="20" customFormat="1" ht="45" x14ac:dyDescent="0.25">
      <c r="A130" s="143" t="s">
        <v>228</v>
      </c>
      <c r="B130" s="143"/>
      <c r="C130" s="22" t="s">
        <v>215</v>
      </c>
      <c r="D130" s="22" t="s">
        <v>66</v>
      </c>
      <c r="E130" s="38" t="s">
        <v>230</v>
      </c>
      <c r="F130" s="38" t="s">
        <v>34</v>
      </c>
    </row>
    <row r="131" spans="1:6" x14ac:dyDescent="0.25">
      <c r="A131" s="140" t="s">
        <v>222</v>
      </c>
      <c r="B131" s="140"/>
      <c r="C131" s="25"/>
      <c r="D131" s="25"/>
      <c r="E131" s="3"/>
      <c r="F131" s="28">
        <f>E131*C131</f>
        <v>0</v>
      </c>
    </row>
    <row r="132" spans="1:6" x14ac:dyDescent="0.25">
      <c r="A132" s="140" t="s">
        <v>221</v>
      </c>
      <c r="B132" s="140"/>
      <c r="C132" s="25"/>
      <c r="D132" s="25"/>
      <c r="E132" s="3"/>
      <c r="F132" s="28">
        <f t="shared" ref="F132:F134" si="36">E132*C132</f>
        <v>0</v>
      </c>
    </row>
    <row r="133" spans="1:6" x14ac:dyDescent="0.25">
      <c r="A133" s="140" t="s">
        <v>223</v>
      </c>
      <c r="B133" s="140"/>
      <c r="C133" s="25"/>
      <c r="D133" s="25"/>
      <c r="E133" s="3"/>
      <c r="F133" s="28">
        <f t="shared" si="36"/>
        <v>0</v>
      </c>
    </row>
    <row r="134" spans="1:6" x14ac:dyDescent="0.25">
      <c r="A134" s="140" t="s">
        <v>224</v>
      </c>
      <c r="B134" s="140"/>
      <c r="C134" s="25"/>
      <c r="D134" s="25"/>
      <c r="E134" s="3"/>
      <c r="F134" s="28">
        <f t="shared" si="36"/>
        <v>0</v>
      </c>
    </row>
    <row r="135" spans="1:6" x14ac:dyDescent="0.25">
      <c r="E135" s="69" t="s">
        <v>73</v>
      </c>
      <c r="F135" s="28">
        <f>SUM(F131:F134)</f>
        <v>0</v>
      </c>
    </row>
    <row r="138" spans="1:6" x14ac:dyDescent="0.25">
      <c r="A138" s="109" t="s">
        <v>232</v>
      </c>
    </row>
    <row r="140" spans="1:6" ht="23.25" x14ac:dyDescent="0.25">
      <c r="A140" s="38" t="s">
        <v>40</v>
      </c>
      <c r="B140" s="38" t="s">
        <v>41</v>
      </c>
      <c r="C140" s="52" t="s">
        <v>108</v>
      </c>
    </row>
    <row r="141" spans="1:6" x14ac:dyDescent="0.25">
      <c r="A141" s="3"/>
      <c r="B141" s="25"/>
      <c r="C141" s="27">
        <f>B141*Dossier!$B$20*Dossier!$B$21</f>
        <v>0</v>
      </c>
    </row>
    <row r="142" spans="1:6" x14ac:dyDescent="0.25">
      <c r="A142" s="3"/>
      <c r="B142" s="25"/>
      <c r="C142" s="27">
        <f>B142*Dossier!$B$20*Dossier!$B$21</f>
        <v>0</v>
      </c>
    </row>
    <row r="143" spans="1:6" x14ac:dyDescent="0.25">
      <c r="A143" s="3"/>
      <c r="B143" s="25"/>
      <c r="C143" s="27">
        <f>B143*Dossier!$B$20*Dossier!$B$21</f>
        <v>0</v>
      </c>
    </row>
    <row r="144" spans="1:6" x14ac:dyDescent="0.25">
      <c r="A144" s="3"/>
      <c r="B144" s="25"/>
      <c r="C144" s="27">
        <f>B144*Dossier!$B$20*Dossier!$B$21</f>
        <v>0</v>
      </c>
    </row>
    <row r="149" spans="1:4" x14ac:dyDescent="0.25">
      <c r="A149" s="18" t="s">
        <v>55</v>
      </c>
    </row>
    <row r="150" spans="1:4" ht="37.5" thickBot="1" x14ac:dyDescent="0.3">
      <c r="A150" s="20" t="s">
        <v>231</v>
      </c>
      <c r="B150" s="21" t="s">
        <v>110</v>
      </c>
      <c r="C150" s="20" t="s">
        <v>35</v>
      </c>
      <c r="D150" s="20" t="s">
        <v>36</v>
      </c>
    </row>
    <row r="151" spans="1:4" ht="15.75" thickBot="1" x14ac:dyDescent="0.3">
      <c r="A151" s="19" t="e">
        <f ca="1">SUM(B141:B144,B128,B107,B97,B82,B60,B35,B7)</f>
        <v>#VALUE!</v>
      </c>
      <c r="B151" s="19" t="e">
        <f ca="1">SUM(C141:C144,C128,C107,C97,C82,C60,C35,C7)</f>
        <v>#VALUE!</v>
      </c>
      <c r="C151" s="19" t="e">
        <f ca="1">SUM(C141:C144,C128,D107,D97,D82,D60,D35,D7)</f>
        <v>#VALUE!</v>
      </c>
      <c r="D151" s="19" t="e">
        <f ca="1">SUM(E107,E97,E82,E60,E35,E7)</f>
        <v>#VALUE!</v>
      </c>
    </row>
    <row r="154" spans="1:4" x14ac:dyDescent="0.25">
      <c r="B154" s="26"/>
    </row>
  </sheetData>
  <mergeCells count="33">
    <mergeCell ref="A132:B132"/>
    <mergeCell ref="A133:B133"/>
    <mergeCell ref="A134:B134"/>
    <mergeCell ref="A118:B118"/>
    <mergeCell ref="A119:B119"/>
    <mergeCell ref="A120:B120"/>
    <mergeCell ref="A121:B121"/>
    <mergeCell ref="A130:B130"/>
    <mergeCell ref="A131:B131"/>
    <mergeCell ref="A117:B117"/>
    <mergeCell ref="M48:M57"/>
    <mergeCell ref="I71:I77"/>
    <mergeCell ref="J71:J77"/>
    <mergeCell ref="K71:K77"/>
    <mergeCell ref="L71:L77"/>
    <mergeCell ref="M71:M77"/>
    <mergeCell ref="B109:D109"/>
    <mergeCell ref="E109:H109"/>
    <mergeCell ref="A114:B114"/>
    <mergeCell ref="A115:B115"/>
    <mergeCell ref="A116:B116"/>
    <mergeCell ref="M22:M31"/>
    <mergeCell ref="I48:I57"/>
    <mergeCell ref="J48:J57"/>
    <mergeCell ref="K48:K57"/>
    <mergeCell ref="L48:L57"/>
    <mergeCell ref="A1:L1"/>
    <mergeCell ref="A3:B3"/>
    <mergeCell ref="A4:B4"/>
    <mergeCell ref="I22:I31"/>
    <mergeCell ref="J22:J31"/>
    <mergeCell ref="K22:K31"/>
    <mergeCell ref="L22:L31"/>
  </mergeCells>
  <dataValidations count="7">
    <dataValidation type="list" allowBlank="1" showInputMessage="1" showErrorMessage="1" sqref="C3" xr:uid="{C28920CC-C263-494D-802A-B6C44A03C95A}">
      <formula1>"Tables stationnaires,Tables prospectives"</formula1>
    </dataValidation>
    <dataValidation type="list" allowBlank="1" showInputMessage="1" showErrorMessage="1" sqref="C4" xr:uid="{CAA5C6A0-8702-4556-A73C-B6E08109270D}">
      <formula1>"Méthode habituelle,Méthode exacte"</formula1>
    </dataValidation>
    <dataValidation type="list" allowBlank="1" showInputMessage="1" showErrorMessage="1" sqref="I10:I19 I39:I44 I64:I67" xr:uid="{59CE29F6-B550-4CB5-9CCE-89A5837F5E7C}">
      <formula1>$AG$8:$AG$22</formula1>
    </dataValidation>
    <dataValidation type="list" allowBlank="1" showInputMessage="1" showErrorMessage="1" sqref="I10:I19 I39:I44 I64:I67" xr:uid="{994BDE0F-1BD5-4501-9D12-2C8804EF3124}">
      <formula1>$AG$7:$AG$22</formula1>
    </dataValidation>
    <dataValidation type="list" allowBlank="1" showInputMessage="1" showErrorMessage="1" sqref="C85:C90 C100 C111 D115:D121 D131:D134" xr:uid="{DC411C18-3653-45DB-9227-27769F9B7965}">
      <formula1>"Par jour,Par semaine,Par mois,Par an"</formula1>
    </dataValidation>
    <dataValidation type="list" allowBlank="1" showInputMessage="1" showErrorMessage="1" sqref="D10:D19 D39:D44 D64:D67" xr:uid="{12E6DBB7-D470-4744-8EB4-68FD37BE42EB}">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 type="list" allowBlank="1" showInputMessage="1" showErrorMessage="1" sqref="A85:A90" xr:uid="{85DAC22D-FFF8-46C0-BBFB-DC901613812F}">
      <formula1>"De nuit - passive,Non spécialisée,Spécialisée"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9F7FE-CBEB-4651-A9B3-231E64CDCFF4}">
  <dimension ref="A1:L106"/>
  <sheetViews>
    <sheetView workbookViewId="0">
      <selection activeCell="C80" sqref="C80"/>
    </sheetView>
  </sheetViews>
  <sheetFormatPr baseColWidth="10" defaultColWidth="25.42578125" defaultRowHeight="15" x14ac:dyDescent="0.25"/>
  <cols>
    <col min="1" max="1" width="33.5703125" customWidth="1"/>
  </cols>
  <sheetData>
    <row r="1" spans="1:12" x14ac:dyDescent="0.25">
      <c r="A1" s="128" t="s">
        <v>233</v>
      </c>
      <c r="B1" s="128"/>
      <c r="C1" s="128"/>
      <c r="D1" s="128"/>
      <c r="E1" s="128"/>
      <c r="F1" s="128"/>
      <c r="G1" s="128"/>
      <c r="H1" s="128"/>
      <c r="I1" s="128"/>
      <c r="J1" s="128"/>
      <c r="K1" s="128"/>
      <c r="L1" s="128"/>
    </row>
    <row r="4" spans="1:12" ht="25.5" thickBot="1" x14ac:dyDescent="0.3">
      <c r="A4" s="20"/>
      <c r="B4" s="20" t="s">
        <v>37</v>
      </c>
      <c r="C4" s="21" t="s">
        <v>38</v>
      </c>
    </row>
    <row r="5" spans="1:12" ht="15.75" thickBot="1" x14ac:dyDescent="0.3">
      <c r="A5" s="18" t="s">
        <v>234</v>
      </c>
      <c r="B5" s="19">
        <f>C8</f>
        <v>0</v>
      </c>
      <c r="C5" s="19">
        <f>B5*Dossier!$B$20*Dossier!$B$21</f>
        <v>0</v>
      </c>
    </row>
    <row r="6" spans="1:12" x14ac:dyDescent="0.25">
      <c r="A6" s="18"/>
      <c r="B6" s="46"/>
      <c r="C6" s="46"/>
      <c r="D6" s="69" t="s">
        <v>277</v>
      </c>
      <c r="E6" s="81">
        <f>Dossier!B14</f>
        <v>0</v>
      </c>
      <c r="G6" s="18" t="s">
        <v>285</v>
      </c>
    </row>
    <row r="7" spans="1:12" x14ac:dyDescent="0.25">
      <c r="D7" s="69" t="s">
        <v>245</v>
      </c>
      <c r="E7" s="5">
        <f>Dossier!D10</f>
        <v>0</v>
      </c>
      <c r="G7" s="37" t="s">
        <v>276</v>
      </c>
      <c r="H7" s="144" t="s">
        <v>279</v>
      </c>
      <c r="I7" s="144"/>
    </row>
    <row r="8" spans="1:12" x14ac:dyDescent="0.25">
      <c r="A8" s="18" t="s">
        <v>78</v>
      </c>
      <c r="B8" s="25" t="s">
        <v>287</v>
      </c>
      <c r="C8" s="27">
        <f>IF(B8="Au jour",J18,B18)</f>
        <v>0</v>
      </c>
      <c r="D8" s="54" t="s">
        <v>114</v>
      </c>
      <c r="E8" s="34" t="str">
        <f>HYPERLINK("https://app.themia.pro/searches/new?dfp_percentage={%22min%22:"&amp;E6*100-2&amp;",%22max%22:"&amp;E6*100+2&amp;"}","Cliquez ici")</f>
        <v>Cliquez ici</v>
      </c>
      <c r="G8" s="25"/>
      <c r="H8" s="145">
        <f>G8*(E6^1.5)</f>
        <v>0</v>
      </c>
      <c r="I8" s="145"/>
    </row>
    <row r="9" spans="1:12" ht="15.75" x14ac:dyDescent="0.25">
      <c r="A9" s="18"/>
      <c r="B9" s="75"/>
      <c r="C9" s="75"/>
      <c r="D9" s="18"/>
      <c r="E9" s="82"/>
    </row>
    <row r="10" spans="1:12" x14ac:dyDescent="0.25">
      <c r="A10" s="18" t="s">
        <v>248</v>
      </c>
      <c r="D10" s="18" t="s">
        <v>271</v>
      </c>
      <c r="G10" t="s">
        <v>286</v>
      </c>
    </row>
    <row r="11" spans="1:12" s="47" customFormat="1" ht="45" x14ac:dyDescent="0.25">
      <c r="A11" s="22" t="s">
        <v>246</v>
      </c>
      <c r="B11" s="22" t="s">
        <v>247</v>
      </c>
      <c r="D11" s="22" t="s">
        <v>272</v>
      </c>
      <c r="E11" s="22" t="s">
        <v>274</v>
      </c>
      <c r="F11" s="22" t="s">
        <v>280</v>
      </c>
      <c r="G11" s="22" t="s">
        <v>281</v>
      </c>
      <c r="H11" s="22" t="s">
        <v>282</v>
      </c>
      <c r="I11" s="22" t="s">
        <v>283</v>
      </c>
      <c r="J11" s="22" t="s">
        <v>284</v>
      </c>
    </row>
    <row r="12" spans="1:12" x14ac:dyDescent="0.25">
      <c r="A12" s="111" cm="1">
        <f t="array" ref="A12">INDEX('Tableau AIPP'!B4:J23,LOOKUP(E6*100,{0;1;6;11;16;21;26;31;36;41;46;51;56;61;66;71;76;81;86;91;96},{1;1;2;3;4;5;6;7;8;9;10;11;12;13;14;15;16;17;18;19;20}),LOOKUP(E7,{0;11;21;31;41;51;61;71;81},{1;2;3;4;5;6;7;8;9}))</f>
        <v>2310</v>
      </c>
      <c r="B12" s="112">
        <f>A12*E6*100</f>
        <v>0</v>
      </c>
      <c r="D12" s="3" t="s">
        <v>275</v>
      </c>
      <c r="E12" s="25"/>
      <c r="F12" s="5">
        <f>Dossier!$H$14</f>
        <v>0</v>
      </c>
      <c r="G12" s="28">
        <f>E12*F12</f>
        <v>0</v>
      </c>
      <c r="H12" s="5">
        <f>Dossier!$H$11</f>
        <v>29988</v>
      </c>
      <c r="I12" s="28">
        <f>E12*H12</f>
        <v>0</v>
      </c>
      <c r="J12" s="28">
        <f>I12+G12</f>
        <v>0</v>
      </c>
    </row>
    <row r="13" spans="1:12" x14ac:dyDescent="0.25">
      <c r="D13" s="3" t="s">
        <v>250</v>
      </c>
      <c r="E13" s="25"/>
      <c r="F13" s="5">
        <f>Dossier!$H$14</f>
        <v>0</v>
      </c>
      <c r="G13" s="28">
        <f t="shared" ref="G13:G17" si="0">E13*F13</f>
        <v>0</v>
      </c>
      <c r="H13" s="5">
        <f>Dossier!$H$11</f>
        <v>29988</v>
      </c>
      <c r="I13" s="28">
        <f t="shared" ref="I13:I17" si="1">E13*H13</f>
        <v>0</v>
      </c>
      <c r="J13" s="28">
        <f t="shared" ref="J13:J17" si="2">I13+G13</f>
        <v>0</v>
      </c>
    </row>
    <row r="14" spans="1:12" x14ac:dyDescent="0.25">
      <c r="A14" s="3" t="s">
        <v>250</v>
      </c>
      <c r="B14" s="25"/>
      <c r="D14" s="3" t="s">
        <v>273</v>
      </c>
      <c r="E14" s="25"/>
      <c r="F14" s="5">
        <f>Dossier!$H$14</f>
        <v>0</v>
      </c>
      <c r="G14" s="28">
        <f t="shared" si="0"/>
        <v>0</v>
      </c>
      <c r="H14" s="5">
        <f>Dossier!$H$11</f>
        <v>29988</v>
      </c>
      <c r="I14" s="28">
        <f t="shared" si="1"/>
        <v>0</v>
      </c>
      <c r="J14" s="28">
        <f t="shared" si="2"/>
        <v>0</v>
      </c>
    </row>
    <row r="15" spans="1:12" x14ac:dyDescent="0.25">
      <c r="A15" s="80" t="s">
        <v>249</v>
      </c>
      <c r="B15" s="25"/>
      <c r="D15" s="3"/>
      <c r="E15" s="25"/>
      <c r="F15" s="5">
        <f>Dossier!$H$14</f>
        <v>0</v>
      </c>
      <c r="G15" s="28">
        <f t="shared" si="0"/>
        <v>0</v>
      </c>
      <c r="H15" s="5">
        <f>Dossier!$H$11</f>
        <v>29988</v>
      </c>
      <c r="I15" s="28">
        <f t="shared" si="1"/>
        <v>0</v>
      </c>
      <c r="J15" s="28">
        <f t="shared" si="2"/>
        <v>0</v>
      </c>
    </row>
    <row r="16" spans="1:12" x14ac:dyDescent="0.25">
      <c r="A16" s="3"/>
      <c r="B16" s="25"/>
      <c r="D16" s="3"/>
      <c r="E16" s="25"/>
      <c r="F16" s="5">
        <f>Dossier!$H$14</f>
        <v>0</v>
      </c>
      <c r="G16" s="28">
        <f t="shared" si="0"/>
        <v>0</v>
      </c>
      <c r="H16" s="5">
        <f>Dossier!$H$11</f>
        <v>29988</v>
      </c>
      <c r="I16" s="28">
        <f t="shared" si="1"/>
        <v>0</v>
      </c>
      <c r="J16" s="28">
        <f t="shared" si="2"/>
        <v>0</v>
      </c>
    </row>
    <row r="17" spans="1:12" x14ac:dyDescent="0.25">
      <c r="A17" s="3"/>
      <c r="B17" s="25"/>
      <c r="D17" s="3"/>
      <c r="E17" s="25"/>
      <c r="F17" s="5">
        <f>Dossier!$H$14</f>
        <v>0</v>
      </c>
      <c r="G17" s="28">
        <f t="shared" si="0"/>
        <v>0</v>
      </c>
      <c r="H17" s="5">
        <f>Dossier!$H$11</f>
        <v>29988</v>
      </c>
      <c r="I17" s="28">
        <f t="shared" si="1"/>
        <v>0</v>
      </c>
      <c r="J17" s="28">
        <f t="shared" si="2"/>
        <v>0</v>
      </c>
    </row>
    <row r="18" spans="1:12" x14ac:dyDescent="0.25">
      <c r="A18" s="69" t="s">
        <v>73</v>
      </c>
      <c r="B18" s="28">
        <f>SUM(B12:B17)</f>
        <v>0</v>
      </c>
      <c r="I18" s="69" t="s">
        <v>73</v>
      </c>
      <c r="J18" s="26">
        <f>SUM(J12:J17)</f>
        <v>0</v>
      </c>
    </row>
    <row r="21" spans="1:12" ht="25.5" thickBot="1" x14ac:dyDescent="0.3">
      <c r="A21" s="20"/>
      <c r="B21" s="20" t="s">
        <v>37</v>
      </c>
      <c r="C21" s="21" t="s">
        <v>38</v>
      </c>
    </row>
    <row r="22" spans="1:12" ht="15.75" thickBot="1" x14ac:dyDescent="0.3">
      <c r="A22" s="18" t="s">
        <v>288</v>
      </c>
      <c r="B22" s="19">
        <f>B26</f>
        <v>0</v>
      </c>
      <c r="C22" s="19">
        <f>B22*Dossier!$B$20*Dossier!$B$21</f>
        <v>0</v>
      </c>
    </row>
    <row r="23" spans="1:12" x14ac:dyDescent="0.25">
      <c r="A23" s="18"/>
      <c r="B23" s="46"/>
      <c r="C23" s="46"/>
    </row>
    <row r="24" spans="1:12" x14ac:dyDescent="0.25">
      <c r="D24" s="54" t="s">
        <v>114</v>
      </c>
      <c r="E24" s="34" t="str">
        <f>HYPERLINK("https://app.themia.pro/searches/new?direct_victim_indemnity_events-extra_patrimoniaux_permanents-PREJUDICE_AGREMENT={%22exists%22:true,%22posture%22:%22award%22,%22amount%22:{%22min%22:300,%22max%22:100000}}","Cliquez ici")</f>
        <v>Cliquez ici</v>
      </c>
    </row>
    <row r="25" spans="1:12" ht="15.75" x14ac:dyDescent="0.25">
      <c r="A25" s="18" t="s">
        <v>78</v>
      </c>
      <c r="B25" s="18" t="s">
        <v>299</v>
      </c>
      <c r="D25" s="18"/>
      <c r="E25" s="82"/>
    </row>
    <row r="26" spans="1:12" ht="15.75" x14ac:dyDescent="0.25">
      <c r="A26" s="3" t="s">
        <v>124</v>
      </c>
      <c r="B26" s="27">
        <f>IF(A26="Evaluation forfaitaire",B28,L38)</f>
        <v>0</v>
      </c>
      <c r="D26" s="18"/>
      <c r="E26" s="82"/>
    </row>
    <row r="27" spans="1:12" ht="15.75" x14ac:dyDescent="0.25">
      <c r="D27" s="18"/>
      <c r="E27" s="82"/>
    </row>
    <row r="28" spans="1:12" ht="15.75" x14ac:dyDescent="0.25">
      <c r="A28" s="18" t="s">
        <v>300</v>
      </c>
      <c r="B28" s="25"/>
      <c r="D28" s="18"/>
      <c r="E28" s="82"/>
    </row>
    <row r="29" spans="1:12" ht="15.75" x14ac:dyDescent="0.25">
      <c r="D29" s="18"/>
      <c r="E29" s="82"/>
    </row>
    <row r="30" spans="1:12" ht="15.75" x14ac:dyDescent="0.25">
      <c r="A30" s="18" t="s">
        <v>124</v>
      </c>
      <c r="D30" s="18"/>
      <c r="E30" s="82"/>
    </row>
    <row r="31" spans="1:12" ht="60" x14ac:dyDescent="0.25">
      <c r="A31" s="22" t="s">
        <v>289</v>
      </c>
      <c r="B31" s="22" t="s">
        <v>290</v>
      </c>
      <c r="C31" s="22" t="s">
        <v>67</v>
      </c>
      <c r="D31" s="22" t="s">
        <v>291</v>
      </c>
      <c r="E31" s="22" t="s">
        <v>292</v>
      </c>
      <c r="F31" s="22" t="s">
        <v>293</v>
      </c>
      <c r="G31" s="22" t="s">
        <v>294</v>
      </c>
      <c r="H31" s="22" t="s">
        <v>295</v>
      </c>
      <c r="I31" s="22" t="s">
        <v>296</v>
      </c>
      <c r="J31" s="22" t="s">
        <v>297</v>
      </c>
      <c r="K31" s="22" t="s">
        <v>283</v>
      </c>
      <c r="L31" s="22" t="s">
        <v>247</v>
      </c>
    </row>
    <row r="32" spans="1:12" x14ac:dyDescent="0.25">
      <c r="A32" s="3"/>
      <c r="B32" s="3"/>
      <c r="C32" s="25"/>
      <c r="D32" s="25"/>
      <c r="E32" s="96" t="str">
        <f>IF(ISBLANK(B32),"",B32 * IF(C32="Par jour", 365.25, IF(C32="Par semaine", 52.18, IF(C32="Par mois", 12, IF(C32="Par an", 1, 0)))))</f>
        <v/>
      </c>
      <c r="F32" s="45" t="str">
        <f>IF(ISNUMBER(E32),E32*D32,"")</f>
        <v/>
      </c>
      <c r="G32" s="45" t="str">
        <f>IF(ISNUMBER(F32),F32*Dossier!$H$14/365.25,"")</f>
        <v/>
      </c>
      <c r="H32" s="79" t="b">
        <v>0</v>
      </c>
      <c r="I32" s="3"/>
      <c r="J32" s="5">
        <f>MAX(IF(H32=TRUE,Dossier!$G$11,'Postes extrapat permanents'!I32-Dossier!$D$11),0)</f>
        <v>0</v>
      </c>
      <c r="K32" s="27" t="str">
        <f>IF(J32&gt;0,J32*F32,"")</f>
        <v/>
      </c>
      <c r="L32" s="28" t="str">
        <f>IF(J32&gt;0,K32+G32,"")</f>
        <v/>
      </c>
    </row>
    <row r="33" spans="1:12" x14ac:dyDescent="0.25">
      <c r="A33" s="3"/>
      <c r="B33" s="3"/>
      <c r="C33" s="25"/>
      <c r="D33" s="25"/>
      <c r="E33" s="96" t="str">
        <f t="shared" ref="E33:E37" si="3">IF(ISBLANK(B33),"",B33 * IF(C33="Par jour", 365.25, IF(C33="Par semaine", 52.18, IF(C33="Par mois", 12, IF(C33="Par an", 1, 0)))))</f>
        <v/>
      </c>
      <c r="F33" s="45" t="str">
        <f t="shared" ref="F33:F37" si="4">IF(ISNUMBER(E33),E33*D33,"")</f>
        <v/>
      </c>
      <c r="G33" s="45" t="str">
        <f>IF(ISNUMBER(F33),F33*Dossier!$H$14/365.25,"")</f>
        <v/>
      </c>
      <c r="H33" s="79" t="b">
        <v>0</v>
      </c>
      <c r="I33" s="3"/>
      <c r="J33" s="5">
        <f>MAX(IF(H33=TRUE,Dossier!$G$11,'Postes extrapat permanents'!I33-Dossier!$D$11),0)</f>
        <v>0</v>
      </c>
      <c r="K33" s="27" t="str">
        <f t="shared" ref="K33:K37" si="5">IF(J33&gt;0,J33*F33,"")</f>
        <v/>
      </c>
      <c r="L33" s="28" t="str">
        <f t="shared" ref="L33:L37" si="6">IF(J33&gt;0,K33+G33,"")</f>
        <v/>
      </c>
    </row>
    <row r="34" spans="1:12" x14ac:dyDescent="0.25">
      <c r="A34" s="3"/>
      <c r="B34" s="3"/>
      <c r="C34" s="25"/>
      <c r="D34" s="25"/>
      <c r="E34" s="96" t="str">
        <f t="shared" si="3"/>
        <v/>
      </c>
      <c r="F34" s="45" t="str">
        <f t="shared" si="4"/>
        <v/>
      </c>
      <c r="G34" s="45" t="str">
        <f>IF(ISNUMBER(F34),F34*Dossier!$H$14/365.25,"")</f>
        <v/>
      </c>
      <c r="H34" s="79" t="b">
        <v>0</v>
      </c>
      <c r="I34" s="3"/>
      <c r="J34" s="5">
        <f>MAX(IF(H34=TRUE,Dossier!$G$11,'Postes extrapat permanents'!I34-Dossier!$D$11),0)</f>
        <v>0</v>
      </c>
      <c r="K34" s="27" t="str">
        <f t="shared" si="5"/>
        <v/>
      </c>
      <c r="L34" s="28" t="str">
        <f t="shared" si="6"/>
        <v/>
      </c>
    </row>
    <row r="35" spans="1:12" x14ac:dyDescent="0.25">
      <c r="A35" s="3"/>
      <c r="B35" s="3"/>
      <c r="C35" s="25"/>
      <c r="D35" s="25"/>
      <c r="E35" s="96" t="str">
        <f t="shared" si="3"/>
        <v/>
      </c>
      <c r="F35" s="45" t="str">
        <f t="shared" si="4"/>
        <v/>
      </c>
      <c r="G35" s="45" t="str">
        <f>IF(ISNUMBER(F35),F35*Dossier!$H$14/365.25,"")</f>
        <v/>
      </c>
      <c r="H35" s="79" t="b">
        <v>0</v>
      </c>
      <c r="I35" s="3"/>
      <c r="J35" s="5">
        <f>MAX(IF(H35=TRUE,Dossier!$G$11,'Postes extrapat permanents'!I35-Dossier!$D$11),0)</f>
        <v>0</v>
      </c>
      <c r="K35" s="27" t="str">
        <f t="shared" si="5"/>
        <v/>
      </c>
      <c r="L35" s="28" t="str">
        <f t="shared" si="6"/>
        <v/>
      </c>
    </row>
    <row r="36" spans="1:12" x14ac:dyDescent="0.25">
      <c r="A36" s="3"/>
      <c r="B36" s="3"/>
      <c r="C36" s="25"/>
      <c r="D36" s="25"/>
      <c r="E36" s="96" t="str">
        <f t="shared" si="3"/>
        <v/>
      </c>
      <c r="F36" s="45" t="str">
        <f t="shared" si="4"/>
        <v/>
      </c>
      <c r="G36" s="45" t="str">
        <f>IF(ISNUMBER(F36),F36*Dossier!$H$14/365.25,"")</f>
        <v/>
      </c>
      <c r="H36" s="79" t="b">
        <v>0</v>
      </c>
      <c r="I36" s="3"/>
      <c r="J36" s="5">
        <f>MAX(IF(H36=TRUE,Dossier!$G$11,'Postes extrapat permanents'!I36-Dossier!$D$11),0)</f>
        <v>0</v>
      </c>
      <c r="K36" s="27" t="str">
        <f t="shared" si="5"/>
        <v/>
      </c>
      <c r="L36" s="28" t="str">
        <f t="shared" si="6"/>
        <v/>
      </c>
    </row>
    <row r="37" spans="1:12" x14ac:dyDescent="0.25">
      <c r="A37" s="3"/>
      <c r="B37" s="3"/>
      <c r="C37" s="25"/>
      <c r="D37" s="25"/>
      <c r="E37" s="96" t="str">
        <f t="shared" si="3"/>
        <v/>
      </c>
      <c r="F37" s="45" t="str">
        <f t="shared" si="4"/>
        <v/>
      </c>
      <c r="G37" s="45" t="str">
        <f>IF(ISNUMBER(F37),F37*Dossier!$H$14/365.25,"")</f>
        <v/>
      </c>
      <c r="H37" s="79" t="b">
        <v>0</v>
      </c>
      <c r="I37" s="3"/>
      <c r="J37" s="5">
        <f>MAX(IF(H37=TRUE,Dossier!$G$11,'Postes extrapat permanents'!I37-Dossier!$D$11),0)</f>
        <v>0</v>
      </c>
      <c r="K37" s="27" t="str">
        <f t="shared" si="5"/>
        <v/>
      </c>
      <c r="L37" s="28" t="str">
        <f t="shared" si="6"/>
        <v/>
      </c>
    </row>
    <row r="38" spans="1:12" x14ac:dyDescent="0.25">
      <c r="K38" s="69" t="s">
        <v>73</v>
      </c>
      <c r="L38" s="28">
        <f>SUM(L32:L37)</f>
        <v>0</v>
      </c>
    </row>
    <row r="40" spans="1:12" ht="25.5" thickBot="1" x14ac:dyDescent="0.3">
      <c r="A40" s="20"/>
      <c r="B40" s="20" t="s">
        <v>37</v>
      </c>
      <c r="C40" s="21" t="s">
        <v>38</v>
      </c>
    </row>
    <row r="41" spans="1:12" ht="15.75" thickBot="1" x14ac:dyDescent="0.3">
      <c r="A41" s="109" t="s">
        <v>298</v>
      </c>
      <c r="B41" s="19">
        <f>B46</f>
        <v>0</v>
      </c>
      <c r="C41" s="19">
        <f>B41*Dossier!$B$20*Dossier!$B$21</f>
        <v>0</v>
      </c>
    </row>
    <row r="43" spans="1:12" ht="18.75" customHeight="1" x14ac:dyDescent="0.25">
      <c r="A43" s="18" t="s">
        <v>132</v>
      </c>
      <c r="B43" s="5">
        <f>Dossier!B17</f>
        <v>0</v>
      </c>
      <c r="C43" s="146" t="s">
        <v>121</v>
      </c>
      <c r="D43" s="146"/>
      <c r="E43" s="57" t="str">
        <f>HYPERLINK("https://app.themia.pro/jurimetrics/dommage_corporel?prejudice_esthetique_permanent_cotation={%22min%22:"&amp;B43&amp;",%22max%22:"&amp;B43&amp;"}","Cliquez ici")</f>
        <v>Cliquez ici</v>
      </c>
    </row>
    <row r="45" spans="1:12" x14ac:dyDescent="0.25">
      <c r="A45" s="18" t="s">
        <v>78</v>
      </c>
      <c r="B45" t="s">
        <v>455</v>
      </c>
    </row>
    <row r="46" spans="1:12" x14ac:dyDescent="0.25">
      <c r="A46" s="3" t="s">
        <v>124</v>
      </c>
      <c r="B46" s="27">
        <f>IF(A46="Evaluation forfaitaire",B48,F52)</f>
        <v>0</v>
      </c>
    </row>
    <row r="48" spans="1:12" x14ac:dyDescent="0.25">
      <c r="A48" s="18" t="s">
        <v>122</v>
      </c>
      <c r="B48" s="25"/>
    </row>
    <row r="50" spans="1:6" x14ac:dyDescent="0.25">
      <c r="A50" s="18" t="s">
        <v>124</v>
      </c>
      <c r="C50" s="187" t="s">
        <v>460</v>
      </c>
    </row>
    <row r="51" spans="1:6" ht="45" x14ac:dyDescent="0.25">
      <c r="A51" s="22" t="s">
        <v>274</v>
      </c>
      <c r="B51" s="22" t="s">
        <v>280</v>
      </c>
      <c r="C51" s="22" t="s">
        <v>281</v>
      </c>
      <c r="D51" s="22" t="s">
        <v>282</v>
      </c>
      <c r="E51" s="22" t="s">
        <v>283</v>
      </c>
      <c r="F51" s="22" t="s">
        <v>284</v>
      </c>
    </row>
    <row r="52" spans="1:6" x14ac:dyDescent="0.25">
      <c r="A52" s="25"/>
      <c r="B52" s="5">
        <f>Dossier!$H$14</f>
        <v>0</v>
      </c>
      <c r="C52" s="28">
        <f>A52*B52</f>
        <v>0</v>
      </c>
      <c r="D52" s="5">
        <f>Dossier!$H$11</f>
        <v>29988</v>
      </c>
      <c r="E52" s="28">
        <f>A52*D52</f>
        <v>0</v>
      </c>
      <c r="F52" s="28">
        <f>E52+C52</f>
        <v>0</v>
      </c>
    </row>
    <row r="55" spans="1:6" ht="25.5" thickBot="1" x14ac:dyDescent="0.3">
      <c r="A55" s="20"/>
      <c r="B55" s="20" t="s">
        <v>37</v>
      </c>
      <c r="C55" s="21" t="s">
        <v>38</v>
      </c>
    </row>
    <row r="56" spans="1:6" ht="15.75" thickBot="1" x14ac:dyDescent="0.3">
      <c r="A56" s="109" t="s">
        <v>301</v>
      </c>
      <c r="B56" s="19">
        <f>B61</f>
        <v>0</v>
      </c>
      <c r="C56" s="19">
        <f>B56*Dossier!$B$20*Dossier!$B$21</f>
        <v>0</v>
      </c>
    </row>
    <row r="58" spans="1:6" x14ac:dyDescent="0.25">
      <c r="A58" s="55" t="s">
        <v>302</v>
      </c>
      <c r="B58" s="57" t="str">
        <f>HYPERLINK("https://app.themia.pro/searches/new?direct_victim_indemnity_events-extra_patrimoniaux_permanents-PREJUDICE_SEXUEL={%22exists%22:true,%22posture%22:%22award%22,%22amount%22:{%22min%22:100,%22max%22:2000000}}","Cliquez ici")</f>
        <v>Cliquez ici</v>
      </c>
    </row>
    <row r="60" spans="1:6" x14ac:dyDescent="0.25">
      <c r="A60" s="18" t="s">
        <v>78</v>
      </c>
      <c r="B60" t="s">
        <v>456</v>
      </c>
    </row>
    <row r="61" spans="1:6" x14ac:dyDescent="0.25">
      <c r="A61" s="3" t="s">
        <v>122</v>
      </c>
      <c r="B61" s="27">
        <f>IF(A61="Evaluation forfaitaire",B63,F67)</f>
        <v>0</v>
      </c>
    </row>
    <row r="63" spans="1:6" x14ac:dyDescent="0.25">
      <c r="A63" s="18" t="s">
        <v>122</v>
      </c>
      <c r="B63" s="25"/>
    </row>
    <row r="65" spans="1:6" x14ac:dyDescent="0.25">
      <c r="A65" s="18" t="s">
        <v>124</v>
      </c>
      <c r="C65" s="187" t="s">
        <v>461</v>
      </c>
    </row>
    <row r="66" spans="1:6" ht="45" x14ac:dyDescent="0.25">
      <c r="A66" s="22" t="s">
        <v>274</v>
      </c>
      <c r="B66" s="22" t="s">
        <v>280</v>
      </c>
      <c r="C66" s="22" t="s">
        <v>281</v>
      </c>
      <c r="D66" s="22" t="s">
        <v>282</v>
      </c>
      <c r="E66" s="22" t="s">
        <v>283</v>
      </c>
      <c r="F66" s="22" t="s">
        <v>284</v>
      </c>
    </row>
    <row r="67" spans="1:6" x14ac:dyDescent="0.25">
      <c r="A67" s="25"/>
      <c r="B67" s="5">
        <f>Dossier!$H$14</f>
        <v>0</v>
      </c>
      <c r="C67" s="28">
        <f>A67*B67</f>
        <v>0</v>
      </c>
      <c r="D67" s="5">
        <f>Dossier!$H$11</f>
        <v>29988</v>
      </c>
      <c r="E67" s="28">
        <f>A67*D67</f>
        <v>0</v>
      </c>
      <c r="F67" s="28">
        <f>E67+C67</f>
        <v>0</v>
      </c>
    </row>
    <row r="70" spans="1:6" ht="25.5" thickBot="1" x14ac:dyDescent="0.3">
      <c r="A70" s="20"/>
      <c r="B70" s="20" t="s">
        <v>37</v>
      </c>
      <c r="C70" s="21" t="s">
        <v>38</v>
      </c>
    </row>
    <row r="71" spans="1:6" ht="15.75" thickBot="1" x14ac:dyDescent="0.3">
      <c r="A71" s="109" t="s">
        <v>312</v>
      </c>
      <c r="B71" s="19">
        <f>B76</f>
        <v>0</v>
      </c>
      <c r="C71" s="19">
        <f>B71*Dossier!$B$20*Dossier!$B$21</f>
        <v>0</v>
      </c>
    </row>
    <row r="73" spans="1:6" x14ac:dyDescent="0.25">
      <c r="A73" s="55" t="s">
        <v>302</v>
      </c>
      <c r="B73" s="57" t="str">
        <f>HYPERLINK("https://app.themia.pro/searches/new?direct_victim_indemnity_events-extra_patrimoniaux_permanents-PREJUDICE_ETABLISSEMENT={%22exists%22:true,%22posture%22:%22award%22,%22amount%22:{%22min%22:100,%22max%22:500000}}","Cliquez ici")</f>
        <v>Cliquez ici</v>
      </c>
    </row>
    <row r="75" spans="1:6" x14ac:dyDescent="0.25">
      <c r="A75" s="18" t="s">
        <v>78</v>
      </c>
      <c r="B75" t="s">
        <v>457</v>
      </c>
    </row>
    <row r="76" spans="1:6" x14ac:dyDescent="0.25">
      <c r="A76" s="3" t="s">
        <v>303</v>
      </c>
      <c r="B76" s="27">
        <f>IF(A76="Evaluation forfaitaire",B78,F86)</f>
        <v>0</v>
      </c>
    </row>
    <row r="78" spans="1:6" x14ac:dyDescent="0.25">
      <c r="A78" s="18" t="s">
        <v>122</v>
      </c>
      <c r="B78" s="25"/>
    </row>
    <row r="80" spans="1:6" x14ac:dyDescent="0.25">
      <c r="A80" s="18" t="s">
        <v>303</v>
      </c>
      <c r="C80" s="187" t="s">
        <v>462</v>
      </c>
    </row>
    <row r="81" spans="1:7" ht="45" x14ac:dyDescent="0.25">
      <c r="A81" s="22" t="s">
        <v>304</v>
      </c>
      <c r="B81" s="22" t="s">
        <v>307</v>
      </c>
      <c r="C81" s="22" t="s">
        <v>309</v>
      </c>
      <c r="D81" s="22" t="s">
        <v>308</v>
      </c>
      <c r="E81" s="22" t="s">
        <v>310</v>
      </c>
      <c r="F81" s="22" t="s">
        <v>311</v>
      </c>
      <c r="G81" s="47"/>
    </row>
    <row r="82" spans="1:7" x14ac:dyDescent="0.25">
      <c r="A82" s="3" t="s">
        <v>305</v>
      </c>
      <c r="B82" s="25"/>
      <c r="C82" s="12"/>
      <c r="D82" s="12"/>
      <c r="E82" s="81" t="str">
        <f>IF(ISNUMBER(D82),C82-D82,"")</f>
        <v/>
      </c>
      <c r="F82" s="28" t="str">
        <f>IF(ISNUMBER(E82),B82*E82,"")</f>
        <v/>
      </c>
      <c r="G82" s="26"/>
    </row>
    <row r="83" spans="1:7" x14ac:dyDescent="0.25">
      <c r="A83" s="3" t="s">
        <v>306</v>
      </c>
      <c r="B83" s="25"/>
      <c r="C83" s="12"/>
      <c r="D83" s="12"/>
      <c r="E83" s="81" t="str">
        <f t="shared" ref="E83:E85" si="7">IF(ISNUMBER(D83),C83-D83,"")</f>
        <v/>
      </c>
      <c r="F83" s="28" t="str">
        <f t="shared" ref="F83:F85" si="8">IF(ISNUMBER(E83),B83*E83,"")</f>
        <v/>
      </c>
    </row>
    <row r="84" spans="1:7" x14ac:dyDescent="0.25">
      <c r="A84" s="3"/>
      <c r="B84" s="25"/>
      <c r="C84" s="12"/>
      <c r="D84" s="12"/>
      <c r="E84" s="81" t="str">
        <f t="shared" si="7"/>
        <v/>
      </c>
      <c r="F84" s="28" t="str">
        <f t="shared" si="8"/>
        <v/>
      </c>
    </row>
    <row r="85" spans="1:7" x14ac:dyDescent="0.25">
      <c r="A85" s="3"/>
      <c r="B85" s="25"/>
      <c r="C85" s="12"/>
      <c r="D85" s="12"/>
      <c r="E85" s="81" t="str">
        <f t="shared" si="7"/>
        <v/>
      </c>
      <c r="F85" s="28" t="str">
        <f t="shared" si="8"/>
        <v/>
      </c>
    </row>
    <row r="86" spans="1:7" x14ac:dyDescent="0.25">
      <c r="E86" s="69" t="s">
        <v>73</v>
      </c>
      <c r="F86" s="28">
        <f>SUM(F82:F85)</f>
        <v>0</v>
      </c>
    </row>
    <row r="88" spans="1:7" x14ac:dyDescent="0.25">
      <c r="A88" s="109" t="s">
        <v>313</v>
      </c>
    </row>
    <row r="90" spans="1:7" ht="23.25" x14ac:dyDescent="0.25">
      <c r="A90" s="38" t="s">
        <v>40</v>
      </c>
      <c r="B90" s="38" t="s">
        <v>41</v>
      </c>
      <c r="C90" s="52" t="s">
        <v>108</v>
      </c>
    </row>
    <row r="91" spans="1:7" x14ac:dyDescent="0.25">
      <c r="A91" s="3" t="s">
        <v>314</v>
      </c>
      <c r="B91" s="25"/>
      <c r="C91" s="27">
        <f>B91*Dossier!$B$20*Dossier!$B$21</f>
        <v>0</v>
      </c>
    </row>
    <row r="92" spans="1:7" x14ac:dyDescent="0.25">
      <c r="A92" s="3"/>
      <c r="B92" s="25"/>
      <c r="C92" s="27">
        <f>B92*Dossier!$B$20*Dossier!$B$21</f>
        <v>0</v>
      </c>
    </row>
    <row r="93" spans="1:7" x14ac:dyDescent="0.25">
      <c r="A93" s="3"/>
      <c r="B93" s="25"/>
      <c r="C93" s="27">
        <f>B93*Dossier!$B$20*Dossier!$B$21</f>
        <v>0</v>
      </c>
    </row>
    <row r="94" spans="1:7" x14ac:dyDescent="0.25">
      <c r="A94" s="3"/>
      <c r="B94" s="25"/>
      <c r="C94" s="27">
        <f>B94*Dossier!$B$20*Dossier!$B$21</f>
        <v>0</v>
      </c>
    </row>
    <row r="97" spans="1:3" x14ac:dyDescent="0.25">
      <c r="A97" s="18" t="s">
        <v>55</v>
      </c>
    </row>
    <row r="98" spans="1:3" ht="37.5" thickBot="1" x14ac:dyDescent="0.3">
      <c r="A98" s="20" t="s">
        <v>315</v>
      </c>
      <c r="B98" s="21" t="s">
        <v>110</v>
      </c>
      <c r="C98" s="20"/>
    </row>
    <row r="99" spans="1:3" ht="15.75" thickBot="1" x14ac:dyDescent="0.3">
      <c r="A99" s="19">
        <f>SUM(B91:B94,B71,B56,B41,B22,B5)</f>
        <v>0</v>
      </c>
      <c r="B99" s="60">
        <f>SUM(C91:C94,C71,C56,C41,C22,C5)</f>
        <v>0</v>
      </c>
      <c r="C99" s="46"/>
    </row>
    <row r="104" spans="1:3" x14ac:dyDescent="0.25">
      <c r="A104" s="18" t="s">
        <v>317</v>
      </c>
    </row>
    <row r="105" spans="1:3" ht="37.5" thickBot="1" x14ac:dyDescent="0.3">
      <c r="A105" s="20" t="s">
        <v>316</v>
      </c>
      <c r="B105" s="21" t="s">
        <v>110</v>
      </c>
    </row>
    <row r="106" spans="1:3" ht="15.75" thickBot="1" x14ac:dyDescent="0.3">
      <c r="A106" s="97"/>
      <c r="B106" s="60">
        <f>SUM(C98:C101,C78,C63,C48,C29,C12)</f>
        <v>0</v>
      </c>
    </row>
  </sheetData>
  <mergeCells count="4">
    <mergeCell ref="A1:L1"/>
    <mergeCell ref="H7:I7"/>
    <mergeCell ref="H8:I8"/>
    <mergeCell ref="C43:D43"/>
  </mergeCells>
  <dataValidations count="4">
    <dataValidation type="list" allowBlank="1" showInputMessage="1" showErrorMessage="1" sqref="B8" xr:uid="{A1EF670A-AA86-4739-A2EF-4DCF0DA15185}">
      <formula1>"Au point,Au jour"</formula1>
    </dataValidation>
    <dataValidation type="list" allowBlank="1" showInputMessage="1" showErrorMessage="1" sqref="C32:C37" xr:uid="{F03DF25D-6C18-45DB-8B64-C8AE71800DE8}">
      <formula1>"Par jour,Par semaine,Par mois,Par an"</formula1>
    </dataValidation>
    <dataValidation type="list" allowBlank="1" showInputMessage="1" showErrorMessage="1" sqref="A46 A26 A61" xr:uid="{5BA502BC-06A7-485D-B472-7EC4FEE21268}">
      <formula1>"Evaluation forfaitaire,Evaluation au jour"</formula1>
    </dataValidation>
    <dataValidation type="list" allowBlank="1" showInputMessage="1" showErrorMessage="1" sqref="A76" xr:uid="{72D2A12E-440A-4DCF-A499-A87827F8F547}">
      <formula1>"Evaluation forfaitaire,Evaluation de la perte de chance"</formula1>
    </dataValidation>
  </dataValidations>
  <hyperlinks>
    <hyperlink ref="C50" r:id="rId1" location="ref_titre_0081" xr:uid="{22FAD421-87F1-4731-BB74-6F32A024EA3E}"/>
    <hyperlink ref="C65" r:id="rId2" location="ref_titre_0083" xr:uid="{AA75DDE8-CD9F-45AF-A3EA-8B3626F24BAB}"/>
    <hyperlink ref="C80" r:id="rId3" location="ref_titre_0084" xr:uid="{65F5862B-AFF1-4449-BC3D-F31E1327527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EAEF-3D71-4D78-B342-3BC13C7908C4}">
  <dimension ref="A1:M152"/>
  <sheetViews>
    <sheetView workbookViewId="0">
      <selection activeCell="B93" sqref="B93:B95"/>
    </sheetView>
  </sheetViews>
  <sheetFormatPr baseColWidth="10" defaultColWidth="21.85546875" defaultRowHeight="15" x14ac:dyDescent="0.25"/>
  <cols>
    <col min="1" max="1" width="29.28515625" customWidth="1"/>
    <col min="2" max="2" width="27.28515625" customWidth="1"/>
  </cols>
  <sheetData>
    <row r="1" spans="1:13" x14ac:dyDescent="0.25">
      <c r="A1" s="128" t="s">
        <v>318</v>
      </c>
      <c r="B1" s="128"/>
      <c r="C1" s="128"/>
      <c r="D1" s="128"/>
      <c r="E1" s="128"/>
      <c r="F1" s="128"/>
      <c r="G1" s="128"/>
      <c r="H1" s="128"/>
      <c r="I1" s="128"/>
      <c r="J1" s="128"/>
      <c r="K1" s="128"/>
      <c r="L1" s="128"/>
    </row>
    <row r="2" spans="1:13" x14ac:dyDescent="0.25">
      <c r="A2" s="108" t="s">
        <v>331</v>
      </c>
    </row>
    <row r="4" spans="1:13" ht="37.5" thickBot="1" x14ac:dyDescent="0.3">
      <c r="A4" s="20"/>
      <c r="B4" s="20" t="s">
        <v>37</v>
      </c>
      <c r="C4" s="21" t="s">
        <v>38</v>
      </c>
      <c r="D4" s="20" t="s">
        <v>363</v>
      </c>
      <c r="E4" s="20" t="s">
        <v>36</v>
      </c>
    </row>
    <row r="5" spans="1:13" ht="30.75" thickBot="1" x14ac:dyDescent="0.3">
      <c r="A5" s="109" t="s">
        <v>319</v>
      </c>
      <c r="B5" s="19">
        <f>J13</f>
        <v>0</v>
      </c>
      <c r="C5" s="19">
        <f t="shared" ref="C5:E5" si="0">K13</f>
        <v>0</v>
      </c>
      <c r="D5" s="19">
        <f t="shared" si="0"/>
        <v>0</v>
      </c>
      <c r="E5" s="19">
        <f t="shared" si="0"/>
        <v>0</v>
      </c>
      <c r="G5" s="55" t="s">
        <v>302</v>
      </c>
      <c r="H5" s="57" t="str">
        <f>HYPERLINK("https://app.themia.pro/searches/new?indirect_victim_indemnity_events-patrimoniaux_indirectes-FRAIS_OBSEQUES={%22exists%22:true,%22posture%22:%22award%22,%22amount%22:{%22min%22:100,%22max%22:25000}}","Cliquez ici")</f>
        <v>Cliquez ici</v>
      </c>
    </row>
    <row r="7" spans="1:13" ht="48" x14ac:dyDescent="0.25">
      <c r="A7" s="22" t="s">
        <v>40</v>
      </c>
      <c r="B7" s="22" t="s">
        <v>58</v>
      </c>
      <c r="C7" s="22" t="s">
        <v>41</v>
      </c>
      <c r="D7" s="22" t="s">
        <v>42</v>
      </c>
      <c r="E7" s="22" t="s">
        <v>43</v>
      </c>
      <c r="F7" s="22" t="s">
        <v>44</v>
      </c>
      <c r="G7" s="22" t="s">
        <v>45</v>
      </c>
      <c r="H7" s="22" t="s">
        <v>46</v>
      </c>
      <c r="I7" s="24" t="s">
        <v>47</v>
      </c>
      <c r="J7" s="23" t="s">
        <v>48</v>
      </c>
      <c r="K7" s="23" t="s">
        <v>49</v>
      </c>
      <c r="L7" s="22" t="s">
        <v>35</v>
      </c>
      <c r="M7" s="22" t="s">
        <v>36</v>
      </c>
    </row>
    <row r="8" spans="1:13" x14ac:dyDescent="0.25">
      <c r="A8" s="3"/>
      <c r="B8" s="2"/>
      <c r="C8" s="25"/>
      <c r="D8" s="3"/>
      <c r="E8" s="25"/>
      <c r="F8" s="27">
        <f>C8-E8</f>
        <v>0</v>
      </c>
      <c r="G8" s="5" t="str">
        <f>IF($D8="Oui, Indice annuel",VLOOKUP(YEAR($B8),'Indices d''actualisation'!$A$4:$C$27,2,FALSE),IF($D8="Oui, Indice mensuel",VLOOKUP(DATE(YEAR($B8),MONTH($B8),1),'Indices d''actualisation'!$G$4:$H$291,2,FALSE),""))</f>
        <v/>
      </c>
      <c r="H8" s="5" t="str">
        <f>IF($D8="Oui, Indice annuel", VLOOKUP(YEAR(Dossier!$B$11), 'Indices d''actualisation'!$A$4:$C$27, 2, FALSE),IF($D8="Oui, Indice mensuel",VLOOKUP(DATE(YEAR(Dossier!$B$11),MONTH(Dossier!$B$11),1),'Indices d''actualisation'!$G$4:$H$291,2,FALSE),""))</f>
        <v/>
      </c>
      <c r="I8" s="27">
        <f>IF(OR(D8="Oui, Indice mensuel",D8="Oui, Indice annuel"),F8*H8/G8,F8)</f>
        <v>0</v>
      </c>
      <c r="J8" s="28">
        <f>I8+E8</f>
        <v>0</v>
      </c>
      <c r="K8" s="28">
        <f>J8*Dossier!$B$20*Dossier!$B$21</f>
        <v>0</v>
      </c>
      <c r="L8" s="28">
        <f>MIN(MAX(0,J8-E8),K8)</f>
        <v>0</v>
      </c>
      <c r="M8" s="28">
        <f>MIN(MAX(0,(K8-L8)),E8)</f>
        <v>0</v>
      </c>
    </row>
    <row r="9" spans="1:13" x14ac:dyDescent="0.25">
      <c r="A9" s="3"/>
      <c r="B9" s="2"/>
      <c r="C9" s="25"/>
      <c r="D9" s="3"/>
      <c r="E9" s="25"/>
      <c r="F9" s="27">
        <f t="shared" ref="F9:F12" si="1">C9-E9</f>
        <v>0</v>
      </c>
      <c r="G9" s="5" t="str">
        <f>IF($D9="Oui, Indice annuel",VLOOKUP(YEAR($B9),'Indices d''actualisation'!$A$4:$C$27,2,FALSE),IF($D9="Oui, Indice mensuel",VLOOKUP(DATE(YEAR($B9),MONTH($B9),1),'Indices d''actualisation'!$G$4:$H$291,2,FALSE),""))</f>
        <v/>
      </c>
      <c r="H9" s="5" t="str">
        <f>IF($D9="Oui, Indice annuel", VLOOKUP(YEAR(Dossier!$B$11), 'Indices d''actualisation'!$A$4:$C$27, 2, FALSE),IF($D9="Oui, Indice mensuel",VLOOKUP(DATE(YEAR(Dossier!$B$11),MONTH(Dossier!$B$11),1),'Indices d''actualisation'!$G$4:$H$291,2,FALSE),""))</f>
        <v/>
      </c>
      <c r="I9" s="27">
        <f t="shared" ref="I9:I12" si="2">IF(D9="Oui",F9*H9/G9,F9)</f>
        <v>0</v>
      </c>
      <c r="J9" s="28">
        <f t="shared" ref="J9:J12" si="3">I9+E9</f>
        <v>0</v>
      </c>
      <c r="K9" s="28">
        <f>J9*Dossier!$B$20*Dossier!$B$21</f>
        <v>0</v>
      </c>
      <c r="L9" s="28">
        <f t="shared" ref="L9:L12" si="4">MIN(MAX(0,J9-E9),K9)</f>
        <v>0</v>
      </c>
      <c r="M9" s="28">
        <f t="shared" ref="M9:M12" si="5">MIN(MAX(0,(K9-L9)),E9)</f>
        <v>0</v>
      </c>
    </row>
    <row r="10" spans="1:13" x14ac:dyDescent="0.25">
      <c r="A10" s="3"/>
      <c r="B10" s="3"/>
      <c r="C10" s="3"/>
      <c r="D10" s="3"/>
      <c r="E10" s="3"/>
      <c r="F10" s="27">
        <f t="shared" si="1"/>
        <v>0</v>
      </c>
      <c r="G10" s="5" t="str">
        <f>IF($D10="Oui, Indice annuel",VLOOKUP(YEAR($B10),'Indices d''actualisation'!$A$4:$C$27,2,FALSE),IF($D10="Oui, Indice mensuel",VLOOKUP(DATE(YEAR($B10),MONTH($B10),1),'Indices d''actualisation'!$G$4:$H$291,2,FALSE),""))</f>
        <v/>
      </c>
      <c r="H10" s="5" t="str">
        <f>IF($D10="Oui, Indice annuel", VLOOKUP(YEAR(Dossier!$B$11), 'Indices d''actualisation'!$A$4:$C$27, 2, FALSE),IF($D10="Oui, Indice mensuel",VLOOKUP(DATE(YEAR(Dossier!$B$11),MONTH(Dossier!$B$11),1),'Indices d''actualisation'!$G$4:$H$291,2,FALSE),""))</f>
        <v/>
      </c>
      <c r="I10" s="27">
        <f t="shared" si="2"/>
        <v>0</v>
      </c>
      <c r="J10" s="28">
        <f t="shared" si="3"/>
        <v>0</v>
      </c>
      <c r="K10" s="28">
        <f>J10*Dossier!$B$20*Dossier!$B$21</f>
        <v>0</v>
      </c>
      <c r="L10" s="28">
        <f t="shared" si="4"/>
        <v>0</v>
      </c>
      <c r="M10" s="28">
        <f t="shared" si="5"/>
        <v>0</v>
      </c>
    </row>
    <row r="11" spans="1:13" x14ac:dyDescent="0.25">
      <c r="A11" s="3"/>
      <c r="B11" s="3"/>
      <c r="C11" s="3"/>
      <c r="D11" s="3"/>
      <c r="E11" s="3"/>
      <c r="F11" s="27">
        <f t="shared" si="1"/>
        <v>0</v>
      </c>
      <c r="G11" s="5" t="str">
        <f>IF($D11="Oui, Indice annuel",VLOOKUP(YEAR($B11),'Indices d''actualisation'!$A$4:$C$27,2,FALSE),IF($D11="Oui, Indice mensuel",VLOOKUP(DATE(YEAR($B11),MONTH($B11),1),'Indices d''actualisation'!$G$4:$H$291,2,FALSE),""))</f>
        <v/>
      </c>
      <c r="H11" s="5" t="str">
        <f>IF($D11="Oui, Indice annuel", VLOOKUP(YEAR(Dossier!$B$11), 'Indices d''actualisation'!$A$4:$C$27, 2, FALSE),IF($D11="Oui, Indice mensuel",VLOOKUP(DATE(YEAR(Dossier!$B$11),MONTH(Dossier!$B$11),1),'Indices d''actualisation'!$G$4:$H$291,2,FALSE),""))</f>
        <v/>
      </c>
      <c r="I11" s="27">
        <f t="shared" si="2"/>
        <v>0</v>
      </c>
      <c r="J11" s="28">
        <f t="shared" si="3"/>
        <v>0</v>
      </c>
      <c r="K11" s="28">
        <f>J11*Dossier!$B$20*Dossier!$B$21</f>
        <v>0</v>
      </c>
      <c r="L11" s="28">
        <f t="shared" si="4"/>
        <v>0</v>
      </c>
      <c r="M11" s="28">
        <f t="shared" si="5"/>
        <v>0</v>
      </c>
    </row>
    <row r="12" spans="1:13" x14ac:dyDescent="0.25">
      <c r="A12" s="3"/>
      <c r="B12" s="3"/>
      <c r="C12" s="3"/>
      <c r="D12" s="3"/>
      <c r="E12" s="3"/>
      <c r="F12" s="27">
        <f t="shared" si="1"/>
        <v>0</v>
      </c>
      <c r="G12" s="5" t="str">
        <f>IF($D12="Oui, Indice annuel",VLOOKUP(YEAR($B12),'Indices d''actualisation'!$A$4:$C$27,2,FALSE),IF($D12="Oui, Indice mensuel",VLOOKUP(DATE(YEAR($B12),MONTH($B12),1),'Indices d''actualisation'!$G$4:$H$291,2,FALSE),""))</f>
        <v/>
      </c>
      <c r="H12" s="5" t="str">
        <f>IF($D12="Oui, Indice annuel", VLOOKUP(YEAR(Dossier!$B$11), 'Indices d''actualisation'!$A$4:$C$27, 2, FALSE),IF($D12="Oui, Indice mensuel",VLOOKUP(DATE(YEAR(Dossier!$B$11),MONTH(Dossier!$B$11),1),'Indices d''actualisation'!$G$4:$H$291,2,FALSE),""))</f>
        <v/>
      </c>
      <c r="I12" s="27">
        <f t="shared" si="2"/>
        <v>0</v>
      </c>
      <c r="J12" s="28">
        <f t="shared" si="3"/>
        <v>0</v>
      </c>
      <c r="K12" s="28">
        <f>J12*Dossier!$B$20*Dossier!$B$21</f>
        <v>0</v>
      </c>
      <c r="L12" s="28">
        <f t="shared" si="4"/>
        <v>0</v>
      </c>
      <c r="M12" s="28">
        <f t="shared" si="5"/>
        <v>0</v>
      </c>
    </row>
    <row r="13" spans="1:13" x14ac:dyDescent="0.25">
      <c r="I13" s="69" t="s">
        <v>55</v>
      </c>
      <c r="J13" s="28">
        <f>SUM(J8:J12)</f>
        <v>0</v>
      </c>
      <c r="K13" s="28">
        <f>SUM(K8:K12)</f>
        <v>0</v>
      </c>
      <c r="L13" s="28">
        <f>SUM(L8:L12)</f>
        <v>0</v>
      </c>
      <c r="M13" s="28">
        <f>SUM(M8:M12)</f>
        <v>0</v>
      </c>
    </row>
    <row r="16" spans="1:13" ht="37.5" thickBot="1" x14ac:dyDescent="0.3">
      <c r="A16" s="20"/>
      <c r="B16" s="20" t="s">
        <v>37</v>
      </c>
      <c r="C16" s="21" t="s">
        <v>38</v>
      </c>
      <c r="D16" s="20" t="s">
        <v>363</v>
      </c>
      <c r="E16" s="20" t="s">
        <v>36</v>
      </c>
    </row>
    <row r="17" spans="1:7" ht="15.75" thickBot="1" x14ac:dyDescent="0.3">
      <c r="A17" s="109" t="s">
        <v>320</v>
      </c>
      <c r="B17" s="19" t="e">
        <f ca="1">F51</f>
        <v>#N/A</v>
      </c>
      <c r="C17" s="19" t="e">
        <f ca="1">B17*Dossier!B20*Dossier!B21</f>
        <v>#N/A</v>
      </c>
      <c r="D17" s="19">
        <f ca="1">SUM(L55:L59,D63)</f>
        <v>0</v>
      </c>
      <c r="E17" s="19">
        <f ca="1">SUM(M55:M59,E63)</f>
        <v>0</v>
      </c>
    </row>
    <row r="18" spans="1:7" x14ac:dyDescent="0.25">
      <c r="A18" s="18" t="s">
        <v>321</v>
      </c>
    </row>
    <row r="19" spans="1:7" ht="30" x14ac:dyDescent="0.25">
      <c r="A19" s="22" t="s">
        <v>322</v>
      </c>
      <c r="B19" s="22" t="s">
        <v>82</v>
      </c>
      <c r="C19" s="22" t="s">
        <v>323</v>
      </c>
      <c r="D19" s="22" t="s">
        <v>84</v>
      </c>
      <c r="E19" s="22" t="s">
        <v>85</v>
      </c>
      <c r="F19" s="22" t="s">
        <v>81</v>
      </c>
      <c r="G19" s="22" t="s">
        <v>324</v>
      </c>
    </row>
    <row r="20" spans="1:7" x14ac:dyDescent="0.25">
      <c r="A20" s="3"/>
      <c r="B20" s="3"/>
      <c r="C20" s="25"/>
      <c r="D20" s="5" t="str">
        <f>IF(ISBLANK(B20),"",VLOOKUP(B20,'Indices d''actualisation'!$A$4:$C$27,IF($D$77="IPC",2,3)))</f>
        <v/>
      </c>
      <c r="E20" s="5" t="e">
        <f>VLOOKUP(YEAR(Dossier!$B$11),'Indices d''actualisation'!$A$4:$C$27,IF($D$77="IPC",2,3))</f>
        <v>#N/A</v>
      </c>
      <c r="F20" s="27" t="str">
        <f>IF(ISBLANK(C20),"",C20*E20/D20)</f>
        <v/>
      </c>
      <c r="G20" s="138">
        <f>SUM(F20:F23)</f>
        <v>0</v>
      </c>
    </row>
    <row r="21" spans="1:7" x14ac:dyDescent="0.25">
      <c r="A21" s="3"/>
      <c r="B21" s="3"/>
      <c r="C21" s="25"/>
      <c r="D21" s="5" t="str">
        <f>IF(ISBLANK(B21),"",VLOOKUP(B21,'Indices d''actualisation'!$A$4:$C$27,IF($D$77="IPC",2,3)))</f>
        <v/>
      </c>
      <c r="E21" s="5" t="e">
        <f>VLOOKUP(YEAR(Dossier!$B$11),'Indices d''actualisation'!$A$4:$C$27,IF($D$77="IPC",2,3))</f>
        <v>#N/A</v>
      </c>
      <c r="F21" s="27" t="str">
        <f t="shared" ref="F21:F23" si="6">IF(ISBLANK(C21),"",C21*E21/D21)</f>
        <v/>
      </c>
      <c r="G21" s="148"/>
    </row>
    <row r="22" spans="1:7" x14ac:dyDescent="0.25">
      <c r="A22" s="3"/>
      <c r="B22" s="3"/>
      <c r="C22" s="25"/>
      <c r="D22" s="5" t="str">
        <f>IF(ISBLANK(B22),"",VLOOKUP(B22,'Indices d''actualisation'!$A$4:$C$27,IF($D$77="IPC",2,3)))</f>
        <v/>
      </c>
      <c r="E22" s="5" t="e">
        <f>VLOOKUP(YEAR(Dossier!$B$11),'Indices d''actualisation'!$A$4:$C$27,IF($D$77="IPC",2,3))</f>
        <v>#N/A</v>
      </c>
      <c r="F22" s="27" t="str">
        <f t="shared" si="6"/>
        <v/>
      </c>
      <c r="G22" s="148"/>
    </row>
    <row r="23" spans="1:7" x14ac:dyDescent="0.25">
      <c r="A23" s="3"/>
      <c r="B23" s="3"/>
      <c r="C23" s="25"/>
      <c r="D23" s="5" t="str">
        <f>IF(ISBLANK(B23),"",VLOOKUP(B23,'Indices d''actualisation'!$A$4:$C$27,IF($D$77="IPC",2,3)))</f>
        <v/>
      </c>
      <c r="E23" s="5" t="e">
        <f>VLOOKUP(YEAR(Dossier!$B$11),'Indices d''actualisation'!$A$4:$C$27,IF($D$77="IPC",2,3))</f>
        <v>#N/A</v>
      </c>
      <c r="F23" s="27" t="str">
        <f t="shared" si="6"/>
        <v/>
      </c>
      <c r="G23" s="148"/>
    </row>
    <row r="25" spans="1:7" x14ac:dyDescent="0.25">
      <c r="A25" s="18" t="s">
        <v>325</v>
      </c>
    </row>
    <row r="26" spans="1:7" ht="30" x14ac:dyDescent="0.25">
      <c r="A26" s="22" t="s">
        <v>326</v>
      </c>
      <c r="B26" s="22" t="s">
        <v>327</v>
      </c>
      <c r="C26" s="22" t="s">
        <v>328</v>
      </c>
    </row>
    <row r="27" spans="1:7" x14ac:dyDescent="0.25">
      <c r="A27" s="28">
        <f>G20</f>
        <v>0</v>
      </c>
      <c r="B27" s="12"/>
      <c r="C27" s="28">
        <f>A27*(1-B27)</f>
        <v>0</v>
      </c>
    </row>
    <row r="29" spans="1:7" x14ac:dyDescent="0.25">
      <c r="A29" s="18" t="s">
        <v>329</v>
      </c>
    </row>
    <row r="30" spans="1:7" ht="30" x14ac:dyDescent="0.25">
      <c r="A30" s="22" t="s">
        <v>322</v>
      </c>
      <c r="B30" s="22" t="s">
        <v>82</v>
      </c>
      <c r="C30" s="22" t="s">
        <v>323</v>
      </c>
      <c r="D30" s="22" t="s">
        <v>84</v>
      </c>
      <c r="E30" s="22" t="s">
        <v>85</v>
      </c>
      <c r="F30" s="22" t="s">
        <v>81</v>
      </c>
      <c r="G30" s="22" t="s">
        <v>330</v>
      </c>
    </row>
    <row r="31" spans="1:7" x14ac:dyDescent="0.25">
      <c r="A31" s="3"/>
      <c r="B31" s="3"/>
      <c r="C31" s="25"/>
      <c r="D31" s="5" t="str">
        <f>IF(ISBLANK(B31),"",VLOOKUP(B31,'Indices d''actualisation'!$A$4:$C$27,IF($D$77="IPC",2,3)))</f>
        <v/>
      </c>
      <c r="E31" s="5" t="e">
        <f>VLOOKUP(YEAR(Dossier!$B$11),'Indices d''actualisation'!$A$4:$C$27,IF($D$77="IPC",2,3))</f>
        <v>#N/A</v>
      </c>
      <c r="F31" s="27" t="str">
        <f>IF(ISBLANK(C31),"",C31*E31/D31)</f>
        <v/>
      </c>
      <c r="G31" s="138">
        <f>SUM(F31:F34)</f>
        <v>0</v>
      </c>
    </row>
    <row r="32" spans="1:7" x14ac:dyDescent="0.25">
      <c r="A32" s="3"/>
      <c r="B32" s="3"/>
      <c r="C32" s="25"/>
      <c r="D32" s="5" t="str">
        <f>IF(ISBLANK(B32),"",VLOOKUP(B32,'Indices d''actualisation'!$A$4:$C$27,IF($D$77="IPC",2,3)))</f>
        <v/>
      </c>
      <c r="E32" s="5" t="e">
        <f>VLOOKUP(YEAR(Dossier!$B$11),'Indices d''actualisation'!$A$4:$C$27,IF($D$77="IPC",2,3))</f>
        <v>#N/A</v>
      </c>
      <c r="F32" s="27" t="str">
        <f t="shared" ref="F32:F34" si="7">IF(ISBLANK(C32),"",C32*E32/D32)</f>
        <v/>
      </c>
      <c r="G32" s="148"/>
    </row>
    <row r="33" spans="1:7" x14ac:dyDescent="0.25">
      <c r="A33" s="3"/>
      <c r="B33" s="3"/>
      <c r="C33" s="25"/>
      <c r="D33" s="5" t="str">
        <f>IF(ISBLANK(B33),"",VLOOKUP(B33,'Indices d''actualisation'!$A$4:$C$27,IF($D$77="IPC",2,3)))</f>
        <v/>
      </c>
      <c r="E33" s="5" t="e">
        <f>VLOOKUP(YEAR(Dossier!$B$11),'Indices d''actualisation'!$A$4:$C$27,IF($D$77="IPC",2,3))</f>
        <v>#N/A</v>
      </c>
      <c r="F33" s="27" t="str">
        <f t="shared" si="7"/>
        <v/>
      </c>
      <c r="G33" s="148"/>
    </row>
    <row r="34" spans="1:7" x14ac:dyDescent="0.25">
      <c r="A34" s="3"/>
      <c r="B34" s="3"/>
      <c r="C34" s="25"/>
      <c r="D34" s="5" t="str">
        <f>IF(ISBLANK(B34),"",VLOOKUP(B34,'Indices d''actualisation'!$A$4:$C$27,IF($D$77="IPC",2,3)))</f>
        <v/>
      </c>
      <c r="E34" s="5" t="e">
        <f>VLOOKUP(YEAR(Dossier!$B$11),'Indices d''actualisation'!$A$4:$C$27,IF($D$77="IPC",2,3))</f>
        <v>#N/A</v>
      </c>
      <c r="F34" s="27" t="str">
        <f t="shared" si="7"/>
        <v/>
      </c>
      <c r="G34" s="148"/>
    </row>
    <row r="36" spans="1:7" ht="30" x14ac:dyDescent="0.25">
      <c r="A36" s="98" t="s">
        <v>347</v>
      </c>
    </row>
    <row r="37" spans="1:7" x14ac:dyDescent="0.25">
      <c r="A37" s="28">
        <f>C27-G31</f>
        <v>0</v>
      </c>
      <c r="C37" s="137" t="s">
        <v>139</v>
      </c>
      <c r="D37" s="137"/>
      <c r="E37" s="63" t="s">
        <v>173</v>
      </c>
      <c r="F37" s="62" t="s">
        <v>174</v>
      </c>
    </row>
    <row r="38" spans="1:7" x14ac:dyDescent="0.25">
      <c r="C38" s="61"/>
      <c r="D38" s="61"/>
      <c r="F38" t="s">
        <v>161</v>
      </c>
    </row>
    <row r="39" spans="1:7" x14ac:dyDescent="0.25">
      <c r="A39" s="18" t="s">
        <v>341</v>
      </c>
      <c r="C39" s="61"/>
      <c r="D39" s="61"/>
    </row>
    <row r="40" spans="1:7" ht="30" x14ac:dyDescent="0.25">
      <c r="A40" s="22"/>
      <c r="B40" s="22" t="s">
        <v>332</v>
      </c>
      <c r="C40" s="22" t="s">
        <v>335</v>
      </c>
      <c r="D40" s="22" t="s">
        <v>342</v>
      </c>
      <c r="E40" s="22" t="s">
        <v>343</v>
      </c>
      <c r="F40" s="47"/>
      <c r="G40" s="47"/>
    </row>
    <row r="41" spans="1:7" x14ac:dyDescent="0.25">
      <c r="A41" s="37" t="s">
        <v>333</v>
      </c>
      <c r="B41" s="5">
        <f>Dossier!D11</f>
        <v>0</v>
      </c>
      <c r="C41" s="5" t="str">
        <f>Dossier!B6</f>
        <v>Indéterminé</v>
      </c>
      <c r="D41" s="37"/>
      <c r="E41" s="5" cm="1">
        <f t="array" aca="1" ref="E41" ca="1">_xlfn.IFS(
    AND(C41="Masculin",$E$37="Tables stationnaires"),INDIRECT("'Homme stationnaire 2025'!DA"&amp;(B41+2)),
    AND(C41="Féminin",$E$37="Tables stationnaires"),INDIRECT("'Femme stationnaire 2025'!DA"&amp;(B41+2)),
    AND(C41="Indéterminé",$E$37="Tables stationnaires"),INDIRECT("'I stationnaire 2025'!DA"&amp;(B41+2)),
    AND(C41="Masculin",$E$37="Tables prospectives"),INDIRECT("'Homme prospectif 2025'!CM"&amp;(B41+2)),
    AND(C41="Féminin",$E$37="Tables prospectives"),INDIRECT("'Femme prospectif 2025'!CM"&amp;(B41+2)),
    AND(C41="Indéterminé",$E$37="Tables prospectives"),INDIRECT("'I prospectif 2025'!CM"&amp;(B41+2))
)</f>
        <v>66.529000000000011</v>
      </c>
    </row>
    <row r="42" spans="1:7" x14ac:dyDescent="0.25">
      <c r="A42" s="37" t="s">
        <v>334</v>
      </c>
      <c r="B42" s="3"/>
      <c r="C42" s="3"/>
      <c r="D42" s="37"/>
      <c r="E42" s="5" t="e" cm="1">
        <f t="array" aca="1" ref="E42" ca="1">_xlfn.IFS(
    AND(C42="Masculin",$E$37="Tables stationnaires"),INDIRECT("'Homme stationnaire 2025'!DA"&amp;(B42+2)),
    AND(C42="Féminin",$E$37="Tables stationnaires"),INDIRECT("'Femme stationnaire 2025'!DA"&amp;(B42+2)),
    AND(C42="Indéterminé",$E$37="Tables stationnaires"),INDIRECT("'I stationnaire 2025'!DA"&amp;(B42+2)),
    AND(C42="Masculin",$E$37="Tables prospectives"),INDIRECT("'Homme prospectif 2025'!CM"&amp;(B42+2)),
    AND(C42="Féminin",$E$37="Tables prospectives"),INDIRECT("'Femme prospectif 2025'!CM"&amp;(B42+2)),
    AND(C42="Indéterminé",$E$37="Tables prospectives"),INDIRECT("'I prospectif 2025'!CM"&amp;(B42+2))
)</f>
        <v>#N/A</v>
      </c>
    </row>
    <row r="43" spans="1:7" x14ac:dyDescent="0.25">
      <c r="A43" s="37" t="s">
        <v>336</v>
      </c>
      <c r="B43" s="3"/>
      <c r="C43" s="3"/>
      <c r="D43" s="3"/>
      <c r="E43" s="5" t="str" cm="1">
        <f t="array" aca="1" ref="E43" ca="1">IF(B43&gt;0,_xlfn.IFS(
    AND(C43="Masculin",$E$37="Tables stationnaires"),INDIRECT("'Homme stationnaire 2025'!"&amp;ADDRESS(B43+2,D43+1,4,1)&amp;""),
    AND(C43="Féminin",$E$37="Tables stationnaires"),INDIRECT("'Femme stationnaire 2025'!"&amp;ADDRESS(B43+2,D43+1,4,1)&amp;""),
    AND(C43="Indéterminé",$E$37="Tables stationnaires"),INDIRECT("'I stationnaire 2025'!"&amp;ADDRESS(B43+2,D43+1,4,1)&amp;""),
    AND(C43="Masculin",$E$37="Tables prospectives"),INDIRECT("'Homme prospectif 2025'!"&amp;ADDRESS(B43+2,D43+1,4,1)&amp;""),
    AND(C43="Féminin",$E$37="Tables prospectives"),INDIRECT("'Femme prospectif 2025'!"&amp;ADDRESS(B43+2,D43+1,4,1)&amp;""),
    AND(C43="Indéterminé",$E$37="Tables prospectives"),INDIRECT("'I prospectif 2025'!"&amp;ADDRESS(B43+2,D43+1,4,1)&amp;"")
),"")</f>
        <v/>
      </c>
    </row>
    <row r="44" spans="1:7" x14ac:dyDescent="0.25">
      <c r="A44" s="37" t="s">
        <v>337</v>
      </c>
      <c r="B44" s="3"/>
      <c r="C44" s="3"/>
      <c r="D44" s="3"/>
      <c r="E44" s="5" t="str" cm="1">
        <f t="array" aca="1" ref="E44" ca="1">IF(B44&gt;0,_xlfn.IFS(
    AND(C44="Masculin",$E$37="Tables stationnaires"),INDIRECT("'Homme stationnaire 2025'!"&amp;ADDRESS(B44+2,D44+1,4,1)&amp;""),
    AND(C44="Féminin",$E$37="Tables stationnaires"),INDIRECT("'Femme stationnaire 2025'!"&amp;ADDRESS(B44+2,D44+1,4,1)&amp;""),
    AND(C44="Indéterminé",$E$37="Tables stationnaires"),INDIRECT("'I stationnaire 2025'!"&amp;ADDRESS(B44+2,D44+1,4,1)&amp;""),
    AND(C44="Masculin",$E$37="Tables prospectives"),INDIRECT("'Homme prospectif 2025'!"&amp;ADDRESS(B44+2,D44+1,4,1)&amp;""),
    AND(C44="Féminin",$E$37="Tables prospectives"),INDIRECT("'Femme prospectif 2025'!"&amp;ADDRESS(B44+2,D44+1,4,1)&amp;""),
    AND(C44="Indéterminé",$E$37="Tables prospectives"),INDIRECT("'I prospectif 2025'!"&amp;ADDRESS(B44+2,D44+1,4,1)&amp;"")
),"")</f>
        <v/>
      </c>
    </row>
    <row r="45" spans="1:7" x14ac:dyDescent="0.25">
      <c r="A45" s="37" t="s">
        <v>338</v>
      </c>
      <c r="B45" s="3"/>
      <c r="C45" s="3"/>
      <c r="D45" s="3"/>
      <c r="E45" s="5" t="str" cm="1">
        <f t="array" aca="1" ref="E45" ca="1">IF(B45&gt;0,_xlfn.IFS(
    AND(C45="Masculin",$E$37="Tables stationnaires"),INDIRECT("'Homme stationnaire 2025'!"&amp;ADDRESS(B45+2,D45+1,4,1)&amp;""),
    AND(C45="Féminin",$E$37="Tables stationnaires"),INDIRECT("'Femme stationnaire 2025'!"&amp;ADDRESS(B45+2,D45+1,4,1)&amp;""),
    AND(C45="Indéterminé",$E$37="Tables stationnaires"),INDIRECT("'I stationnaire 2025'!"&amp;ADDRESS(B45+2,D45+1,4,1)&amp;""),
    AND(C45="Masculin",$E$37="Tables prospectives"),INDIRECT("'Homme prospectif 2025'!"&amp;ADDRESS(B45+2,D45+1,4,1)&amp;""),
    AND(C45="Féminin",$E$37="Tables prospectives"),INDIRECT("'Femme prospectif 2025'!"&amp;ADDRESS(B45+2,D45+1,4,1)&amp;""),
    AND(C45="Indéterminé",$E$37="Tables prospectives"),INDIRECT("'I prospectif 2025'!"&amp;ADDRESS(B45+2,D45+1,4,1)&amp;"")
),"")</f>
        <v/>
      </c>
    </row>
    <row r="46" spans="1:7" x14ac:dyDescent="0.25">
      <c r="A46" s="37" t="s">
        <v>339</v>
      </c>
      <c r="B46" s="3"/>
      <c r="C46" s="3"/>
      <c r="D46" s="3"/>
      <c r="E46" s="5" t="str" cm="1">
        <f t="array" aca="1" ref="E46" ca="1">IF(B46&gt;0,_xlfn.IFS(
    AND(C46="Masculin",$E$37="Tables stationnaires"),INDIRECT("'Homme stationnaire 2025'!"&amp;ADDRESS(B46+2,D46+1,4,1)&amp;""),
    AND(C46="Féminin",$E$37="Tables stationnaires"),INDIRECT("'Femme stationnaire 2025'!"&amp;ADDRESS(B46+2,D46+1,4,1)&amp;""),
    AND(C46="Indéterminé",$E$37="Tables stationnaires"),INDIRECT("'I stationnaire 2025'!"&amp;ADDRESS(B46+2,D46+1,4,1)&amp;""),
    AND(C46="Masculin",$E$37="Tables prospectives"),INDIRECT("'Homme prospectif 2025'!"&amp;ADDRESS(B46+2,D46+1,4,1)&amp;""),
    AND(C46="Féminin",$E$37="Tables prospectives"),INDIRECT("'Femme prospectif 2025'!"&amp;ADDRESS(B46+2,D46+1,4,1)&amp;""),
    AND(C46="Indéterminé",$E$37="Tables prospectives"),INDIRECT("'I prospectif 2025'!"&amp;ADDRESS(B46+2,D46+1,4,1)&amp;"")
),"")</f>
        <v/>
      </c>
    </row>
    <row r="47" spans="1:7" x14ac:dyDescent="0.25">
      <c r="A47" s="37" t="s">
        <v>340</v>
      </c>
      <c r="B47" s="3"/>
      <c r="C47" s="3"/>
      <c r="D47" s="3"/>
      <c r="E47" s="5" t="str" cm="1">
        <f t="array" aca="1" ref="E47" ca="1">IF(B47&gt;0,_xlfn.IFS(
    AND(C47="Masculin",$E$37="Tables stationnaires"),INDIRECT("'Homme stationnaire 2025'!"&amp;ADDRESS(B47+2,D47+1,4,1)&amp;""),
    AND(C47="Féminin",$E$37="Tables stationnaires"),INDIRECT("'Femme stationnaire 2025'!"&amp;ADDRESS(B47+2,D47+1,4,1)&amp;""),
    AND(C47="Indéterminé",$E$37="Tables stationnaires"),INDIRECT("'I stationnaire 2025'!"&amp;ADDRESS(B47+2,D47+1,4,1)&amp;""),
    AND(C47="Masculin",$E$37="Tables prospectives"),INDIRECT("'Homme prospectif 2025'!"&amp;ADDRESS(B47+2,D47+1,4,1)&amp;""),
    AND(C47="Féminin",$E$37="Tables prospectives"),INDIRECT("'Femme prospectif 2025'!"&amp;ADDRESS(B47+2,D47+1,4,1)&amp;""),
    AND(C47="Indéterminé",$E$37="Tables prospectives"),INDIRECT("'I prospectif 2025'!"&amp;ADDRESS(B47+2,D47+1,4,1)&amp;"")
),"")</f>
        <v/>
      </c>
    </row>
    <row r="49" spans="1:13" x14ac:dyDescent="0.25">
      <c r="A49" s="18" t="s">
        <v>344</v>
      </c>
    </row>
    <row r="50" spans="1:13" ht="45" x14ac:dyDescent="0.25">
      <c r="A50" s="22" t="s">
        <v>346</v>
      </c>
      <c r="B50" s="22" t="s">
        <v>348</v>
      </c>
      <c r="C50" s="22" t="s">
        <v>349</v>
      </c>
      <c r="D50" s="22" t="s">
        <v>345</v>
      </c>
      <c r="E50" s="22" t="s">
        <v>350</v>
      </c>
      <c r="F50" s="22" t="s">
        <v>351</v>
      </c>
    </row>
    <row r="51" spans="1:13" x14ac:dyDescent="0.25">
      <c r="A51" s="28">
        <f>A37</f>
        <v>0</v>
      </c>
      <c r="B51" s="71">
        <f>DATEDIF(Dossier!B9,Dossier!B11,"d")/365.25</f>
        <v>0</v>
      </c>
      <c r="C51" s="27">
        <f>B51*A51</f>
        <v>0</v>
      </c>
      <c r="D51" s="5" t="e">
        <f ca="1">MIN(E41:E42)</f>
        <v>#N/A</v>
      </c>
      <c r="E51" s="28" t="e">
        <f ca="1">A51*D51</f>
        <v>#N/A</v>
      </c>
      <c r="F51" s="28" t="e">
        <f ca="1">E51+C51</f>
        <v>#N/A</v>
      </c>
    </row>
    <row r="53" spans="1:13" x14ac:dyDescent="0.25">
      <c r="A53" s="18" t="s">
        <v>357</v>
      </c>
    </row>
    <row r="54" spans="1:13" ht="48" x14ac:dyDescent="0.25">
      <c r="A54" s="22"/>
      <c r="B54" s="22" t="s">
        <v>352</v>
      </c>
      <c r="C54" s="22" t="s">
        <v>353</v>
      </c>
      <c r="D54" s="22" t="s">
        <v>354</v>
      </c>
      <c r="E54" s="22" t="s">
        <v>349</v>
      </c>
      <c r="F54" s="22" t="s">
        <v>355</v>
      </c>
      <c r="G54" s="22" t="s">
        <v>350</v>
      </c>
      <c r="H54" s="22" t="s">
        <v>359</v>
      </c>
      <c r="I54" s="22" t="s">
        <v>356</v>
      </c>
      <c r="J54" s="22" t="s">
        <v>179</v>
      </c>
      <c r="K54" s="23" t="s">
        <v>49</v>
      </c>
      <c r="L54" s="22" t="s">
        <v>362</v>
      </c>
      <c r="M54" s="22" t="s">
        <v>36</v>
      </c>
    </row>
    <row r="55" spans="1:13" x14ac:dyDescent="0.25">
      <c r="A55" s="37" t="s">
        <v>336</v>
      </c>
      <c r="B55" s="12"/>
      <c r="C55" s="28">
        <f>$A$37*B55</f>
        <v>0</v>
      </c>
      <c r="D55" s="71">
        <f>$B$51</f>
        <v>0</v>
      </c>
      <c r="E55" s="99">
        <f>D55*C55</f>
        <v>0</v>
      </c>
      <c r="F55" s="5" t="str">
        <f ca="1">E43</f>
        <v/>
      </c>
      <c r="G55" s="28" t="str">
        <f t="shared" ref="G55:G58" ca="1" si="8">IF(ISNUMBER(F55),C55*F55,"")</f>
        <v/>
      </c>
      <c r="H55" s="99" t="str">
        <f ca="1">IF(ISNUMBER(G55),E55+G55,"")</f>
        <v/>
      </c>
      <c r="I55" s="147">
        <f ca="1">SUM(H55:H59)</f>
        <v>0</v>
      </c>
      <c r="J55" s="100"/>
      <c r="K55" s="101" t="str">
        <f ca="1">IF(ISNUMBER(H55),H55*Dossier!$B$20*Dossier!$B$21,"")</f>
        <v/>
      </c>
      <c r="L55" s="101" t="str">
        <f ca="1">IF(ISNUMBER(H55),MIN(MAX(0,H55-J55),K55),"")</f>
        <v/>
      </c>
      <c r="M55" s="101" t="str">
        <f ca="1">IF(ISNUMBER(H55),MIN(MAX(0,(K55-L55)),J55),"")</f>
        <v/>
      </c>
    </row>
    <row r="56" spans="1:13" x14ac:dyDescent="0.25">
      <c r="A56" s="37" t="s">
        <v>337</v>
      </c>
      <c r="B56" s="12"/>
      <c r="C56" s="28">
        <f t="shared" ref="C56:C59" si="9">$A$37*B56</f>
        <v>0</v>
      </c>
      <c r="D56" s="71">
        <f t="shared" ref="D56:D59" si="10">$B$51</f>
        <v>0</v>
      </c>
      <c r="E56" s="99">
        <f t="shared" ref="E56:E59" si="11">D56*C56</f>
        <v>0</v>
      </c>
      <c r="F56" s="5" t="str">
        <f t="shared" ref="F56:F59" ca="1" si="12">E44</f>
        <v/>
      </c>
      <c r="G56" s="28" t="str">
        <f t="shared" ca="1" si="8"/>
        <v/>
      </c>
      <c r="H56" s="99" t="str">
        <f t="shared" ref="H56:H59" ca="1" si="13">IF(ISNUMBER(G56),E56+G56,"")</f>
        <v/>
      </c>
      <c r="I56" s="147"/>
      <c r="J56" s="100"/>
      <c r="K56" s="101" t="str">
        <f ca="1">IF(ISNUMBER(H56),H56*Dossier!$B$20*Dossier!$B$21,"")</f>
        <v/>
      </c>
      <c r="L56" s="101" t="str">
        <f t="shared" ref="L56:L59" ca="1" si="14">IF(ISNUMBER(H56),MIN(MAX(0,H56-J56),K56),"")</f>
        <v/>
      </c>
      <c r="M56" s="101" t="str">
        <f t="shared" ref="M56:M59" ca="1" si="15">IF(ISNUMBER(H56),MIN(MAX(0,(K56-L56)),J56),"")</f>
        <v/>
      </c>
    </row>
    <row r="57" spans="1:13" x14ac:dyDescent="0.25">
      <c r="A57" s="37" t="s">
        <v>338</v>
      </c>
      <c r="B57" s="12"/>
      <c r="C57" s="28">
        <f t="shared" si="9"/>
        <v>0</v>
      </c>
      <c r="D57" s="71">
        <f t="shared" si="10"/>
        <v>0</v>
      </c>
      <c r="E57" s="99">
        <f t="shared" si="11"/>
        <v>0</v>
      </c>
      <c r="F57" s="5" t="str">
        <f t="shared" ca="1" si="12"/>
        <v/>
      </c>
      <c r="G57" s="28" t="str">
        <f t="shared" ca="1" si="8"/>
        <v/>
      </c>
      <c r="H57" s="99" t="str">
        <f t="shared" ca="1" si="13"/>
        <v/>
      </c>
      <c r="I57" s="147"/>
      <c r="J57" s="100"/>
      <c r="K57" s="101" t="str">
        <f ca="1">IF(ISNUMBER(H57),H57*Dossier!$B$20*Dossier!$B$21,"")</f>
        <v/>
      </c>
      <c r="L57" s="101" t="str">
        <f t="shared" ca="1" si="14"/>
        <v/>
      </c>
      <c r="M57" s="101" t="str">
        <f t="shared" ca="1" si="15"/>
        <v/>
      </c>
    </row>
    <row r="58" spans="1:13" x14ac:dyDescent="0.25">
      <c r="A58" s="37" t="s">
        <v>339</v>
      </c>
      <c r="B58" s="12"/>
      <c r="C58" s="28">
        <f t="shared" si="9"/>
        <v>0</v>
      </c>
      <c r="D58" s="71">
        <f t="shared" si="10"/>
        <v>0</v>
      </c>
      <c r="E58" s="99">
        <f t="shared" si="11"/>
        <v>0</v>
      </c>
      <c r="F58" s="5" t="str">
        <f t="shared" ca="1" si="12"/>
        <v/>
      </c>
      <c r="G58" s="28" t="str">
        <f t="shared" ca="1" si="8"/>
        <v/>
      </c>
      <c r="H58" s="99" t="str">
        <f t="shared" ca="1" si="13"/>
        <v/>
      </c>
      <c r="I58" s="147"/>
      <c r="J58" s="100"/>
      <c r="K58" s="101" t="str">
        <f ca="1">IF(ISNUMBER(H58),H58*Dossier!$B$20*Dossier!$B$21,"")</f>
        <v/>
      </c>
      <c r="L58" s="101" t="str">
        <f t="shared" ca="1" si="14"/>
        <v/>
      </c>
      <c r="M58" s="101" t="str">
        <f t="shared" ca="1" si="15"/>
        <v/>
      </c>
    </row>
    <row r="59" spans="1:13" x14ac:dyDescent="0.25">
      <c r="A59" s="37" t="s">
        <v>340</v>
      </c>
      <c r="B59" s="12"/>
      <c r="C59" s="28">
        <f t="shared" si="9"/>
        <v>0</v>
      </c>
      <c r="D59" s="71">
        <f t="shared" si="10"/>
        <v>0</v>
      </c>
      <c r="E59" s="99">
        <f t="shared" si="11"/>
        <v>0</v>
      </c>
      <c r="F59" s="5" t="str">
        <f t="shared" ca="1" si="12"/>
        <v/>
      </c>
      <c r="G59" s="28" t="str">
        <f ca="1">IF(ISNUMBER(F59),C59*F59,"")</f>
        <v/>
      </c>
      <c r="H59" s="99" t="str">
        <f t="shared" ca="1" si="13"/>
        <v/>
      </c>
      <c r="I59" s="147"/>
      <c r="J59" s="100"/>
      <c r="K59" s="101" t="str">
        <f ca="1">IF(ISNUMBER(H59),H59*Dossier!$B$20*Dossier!$B$21,"")</f>
        <v/>
      </c>
      <c r="L59" s="101" t="str">
        <f t="shared" ca="1" si="14"/>
        <v/>
      </c>
      <c r="M59" s="101" t="str">
        <f t="shared" ca="1" si="15"/>
        <v/>
      </c>
    </row>
    <row r="60" spans="1:13" x14ac:dyDescent="0.25">
      <c r="J60" s="102"/>
      <c r="K60" s="103"/>
      <c r="L60" s="103"/>
      <c r="M60" s="103"/>
    </row>
    <row r="61" spans="1:13" x14ac:dyDescent="0.25">
      <c r="A61" s="18" t="s">
        <v>358</v>
      </c>
      <c r="J61" s="102"/>
      <c r="K61" s="103"/>
      <c r="L61" s="103"/>
      <c r="M61" s="103"/>
    </row>
    <row r="62" spans="1:13" ht="48" x14ac:dyDescent="0.25">
      <c r="A62" s="22" t="s">
        <v>360</v>
      </c>
      <c r="B62" s="22" t="s">
        <v>179</v>
      </c>
      <c r="C62" s="23" t="s">
        <v>49</v>
      </c>
      <c r="D62" s="22" t="s">
        <v>361</v>
      </c>
      <c r="E62" s="22" t="s">
        <v>36</v>
      </c>
      <c r="J62" s="102"/>
      <c r="K62" s="103"/>
      <c r="L62" s="103"/>
      <c r="M62" s="103"/>
    </row>
    <row r="63" spans="1:13" x14ac:dyDescent="0.25">
      <c r="A63" s="104" t="e">
        <f ca="1">F51-I55</f>
        <v>#N/A</v>
      </c>
      <c r="B63" s="100"/>
      <c r="C63" s="101" t="str">
        <f ca="1">IF(ISNUMBER(A63),A63*Dossier!$B$20*Dossier!$B$21,"")</f>
        <v/>
      </c>
      <c r="D63" s="101" t="str">
        <f ca="1">IF(ISNUMBER(A63),MIN(MAX(0,A63-B63),C63),"")</f>
        <v/>
      </c>
      <c r="E63" s="101" t="str">
        <f ca="1">IF(ISNUMBER(A63),MIN(MAX(0,(C63-D63)),B63),"")</f>
        <v/>
      </c>
      <c r="J63" s="102"/>
      <c r="K63" s="103"/>
      <c r="L63" s="103"/>
      <c r="M63" s="103"/>
    </row>
    <row r="64" spans="1:13" x14ac:dyDescent="0.25">
      <c r="J64" s="102"/>
      <c r="K64" s="103"/>
      <c r="L64" s="103"/>
      <c r="M64" s="103"/>
    </row>
    <row r="66" spans="1:7" ht="37.5" thickBot="1" x14ac:dyDescent="0.3">
      <c r="B66" s="20" t="s">
        <v>37</v>
      </c>
      <c r="C66" s="21" t="s">
        <v>38</v>
      </c>
      <c r="D66" s="20"/>
      <c r="E66" s="20"/>
    </row>
    <row r="67" spans="1:7" ht="15.75" thickBot="1" x14ac:dyDescent="0.3">
      <c r="A67" s="109" t="s">
        <v>364</v>
      </c>
      <c r="B67" s="19">
        <f>G78</f>
        <v>0</v>
      </c>
      <c r="C67" s="59">
        <f>B67*Dossier!$B$20*Dossier!$B$21</f>
        <v>0</v>
      </c>
      <c r="D67" s="106"/>
      <c r="E67" s="105"/>
    </row>
    <row r="69" spans="1:7" ht="30" x14ac:dyDescent="0.25">
      <c r="A69" s="22" t="s">
        <v>40</v>
      </c>
      <c r="B69" s="22" t="s">
        <v>58</v>
      </c>
      <c r="C69" s="22" t="s">
        <v>41</v>
      </c>
      <c r="D69" s="22" t="s">
        <v>42</v>
      </c>
      <c r="E69" s="22" t="s">
        <v>45</v>
      </c>
      <c r="F69" s="22" t="s">
        <v>46</v>
      </c>
      <c r="G69" s="23" t="s">
        <v>365</v>
      </c>
    </row>
    <row r="70" spans="1:7" x14ac:dyDescent="0.25">
      <c r="A70" s="3"/>
      <c r="B70" s="2"/>
      <c r="C70" s="25"/>
      <c r="D70" s="3"/>
      <c r="E70" s="5" t="str">
        <f>IF($D70="Oui, Indice annuel",VLOOKUP(YEAR($B70),'Indices d''actualisation'!$A$4:$C$27,2,FALSE),IF($D70="Oui, Indice mensuel",VLOOKUP(DATE(YEAR($B70),MONTH($B70),1),'Indices d''actualisation'!$G$4:$H$291,2,FALSE),""))</f>
        <v/>
      </c>
      <c r="F70" s="5" t="str">
        <f>IF($D70="Oui, Indice annuel", VLOOKUP(YEAR(Dossier!$B$11), 'Indices d''actualisation'!$A$4:$C$27, 2, FALSE),IF($D70="Oui, Indice mensuel",VLOOKUP(DATE(YEAR(Dossier!$B$11),MONTH(Dossier!$B$11),1),'Indices d''actualisation'!$G$4:$H$291,2,FALSE),""))</f>
        <v/>
      </c>
      <c r="G70" s="27">
        <f>IF(OR(D70="Oui, Indice annuel",D70="Oui, Indice mensuel"),C70*F70/E70,C70)</f>
        <v>0</v>
      </c>
    </row>
    <row r="71" spans="1:7" x14ac:dyDescent="0.25">
      <c r="A71" s="3"/>
      <c r="B71" s="2"/>
      <c r="C71" s="25"/>
      <c r="D71" s="3"/>
      <c r="E71" s="5" t="str">
        <f>IF($D71="Oui, Indice annuel",VLOOKUP(YEAR($B71),'Indices d''actualisation'!$A$4:$C$27,2,FALSE),IF($D71="Oui, Indice mensuel",VLOOKUP(DATE(YEAR($B71),MONTH($B71),1),'Indices d''actualisation'!$G$4:$H$291,2,FALSE),""))</f>
        <v/>
      </c>
      <c r="F71" s="5" t="str">
        <f>IF($D71="Oui, Indice annuel", VLOOKUP(YEAR(Dossier!$B$11), 'Indices d''actualisation'!$A$4:$C$27, 2, FALSE),IF($D71="Oui, Indice mensuel",VLOOKUP(DATE(YEAR(Dossier!$B$11),MONTH(Dossier!$B$11),1),'Indices d''actualisation'!$G$4:$H$291,2,FALSE),""))</f>
        <v/>
      </c>
      <c r="G71" s="27">
        <f t="shared" ref="G71:G77" si="16">IF(OR(D71="Oui, Indice annuel",D71="Oui, Indice mensuel"),C71*F71/E71,C71)</f>
        <v>0</v>
      </c>
    </row>
    <row r="72" spans="1:7" x14ac:dyDescent="0.25">
      <c r="A72" s="3"/>
      <c r="B72" s="2"/>
      <c r="C72" s="25"/>
      <c r="D72" s="3"/>
      <c r="E72" s="5" t="str">
        <f>IF($D72="Oui, Indice annuel",VLOOKUP(YEAR($B72),'Indices d''actualisation'!$A$4:$C$27,2,FALSE),IF($D72="Oui, Indice mensuel",VLOOKUP(DATE(YEAR($B72),MONTH($B72),1),'Indices d''actualisation'!$G$4:$H$291,2,FALSE),""))</f>
        <v/>
      </c>
      <c r="F72" s="5" t="str">
        <f>IF($D72="Oui, Indice annuel", VLOOKUP(YEAR(Dossier!$B$11), 'Indices d''actualisation'!$A$4:$C$27, 2, FALSE),IF($D72="Oui, Indice mensuel",VLOOKUP(DATE(YEAR(Dossier!$B$11),MONTH(Dossier!$B$11),1),'Indices d''actualisation'!$G$4:$H$291,2,FALSE),""))</f>
        <v/>
      </c>
      <c r="G72" s="27">
        <f t="shared" si="16"/>
        <v>0</v>
      </c>
    </row>
    <row r="73" spans="1:7" x14ac:dyDescent="0.25">
      <c r="A73" s="3"/>
      <c r="B73" s="2"/>
      <c r="C73" s="25"/>
      <c r="D73" s="3"/>
      <c r="E73" s="5" t="str">
        <f>IF($D73="Oui, Indice annuel",VLOOKUP(YEAR($B73),'Indices d''actualisation'!$A$4:$C$27,2,FALSE),IF($D73="Oui, Indice mensuel",VLOOKUP(DATE(YEAR($B73),MONTH($B73),1),'Indices d''actualisation'!$G$4:$H$291,2,FALSE),""))</f>
        <v/>
      </c>
      <c r="F73" s="5" t="str">
        <f>IF($D73="Oui, Indice annuel", VLOOKUP(YEAR(Dossier!$B$11), 'Indices d''actualisation'!$A$4:$C$27, 2, FALSE),IF($D73="Oui, Indice mensuel",VLOOKUP(DATE(YEAR(Dossier!$B$11),MONTH(Dossier!$B$11),1),'Indices d''actualisation'!$G$4:$H$291,2,FALSE),""))</f>
        <v/>
      </c>
      <c r="G73" s="27">
        <f t="shared" si="16"/>
        <v>0</v>
      </c>
    </row>
    <row r="74" spans="1:7" x14ac:dyDescent="0.25">
      <c r="A74" s="3"/>
      <c r="B74" s="2"/>
      <c r="C74" s="25"/>
      <c r="D74" s="3"/>
      <c r="E74" s="5" t="str">
        <f>IF($D74="Oui, Indice annuel",VLOOKUP(YEAR($B74),'Indices d''actualisation'!$A$4:$C$27,2,FALSE),IF($D74="Oui, Indice mensuel",VLOOKUP(DATE(YEAR($B74),MONTH($B74),1),'Indices d''actualisation'!$G$4:$H$291,2,FALSE),""))</f>
        <v/>
      </c>
      <c r="F74" s="5" t="str">
        <f>IF($D74="Oui, Indice annuel", VLOOKUP(YEAR(Dossier!$B$11), 'Indices d''actualisation'!$A$4:$C$27, 2, FALSE),IF($D74="Oui, Indice mensuel",VLOOKUP(DATE(YEAR(Dossier!$B$11),MONTH(Dossier!$B$11),1),'Indices d''actualisation'!$G$4:$H$291,2,FALSE),""))</f>
        <v/>
      </c>
      <c r="G74" s="27">
        <f t="shared" si="16"/>
        <v>0</v>
      </c>
    </row>
    <row r="75" spans="1:7" x14ac:dyDescent="0.25">
      <c r="A75" s="3"/>
      <c r="B75" s="2"/>
      <c r="C75" s="25"/>
      <c r="D75" s="3"/>
      <c r="E75" s="5" t="str">
        <f>IF($D75="Oui, Indice annuel",VLOOKUP(YEAR($B75),'Indices d''actualisation'!$A$4:$C$27,2,FALSE),IF($D75="Oui, Indice mensuel",VLOOKUP(DATE(YEAR($B75),MONTH($B75),1),'Indices d''actualisation'!$G$4:$H$291,2,FALSE),""))</f>
        <v/>
      </c>
      <c r="F75" s="5" t="str">
        <f>IF($D75="Oui, Indice annuel", VLOOKUP(YEAR(Dossier!$B$11), 'Indices d''actualisation'!$A$4:$C$27, 2, FALSE),IF($D75="Oui, Indice mensuel",VLOOKUP(DATE(YEAR(Dossier!$B$11),MONTH(Dossier!$B$11),1),'Indices d''actualisation'!$G$4:$H$291,2,FALSE),""))</f>
        <v/>
      </c>
      <c r="G75" s="27">
        <f t="shared" si="16"/>
        <v>0</v>
      </c>
    </row>
    <row r="76" spans="1:7" x14ac:dyDescent="0.25">
      <c r="A76" s="3"/>
      <c r="B76" s="2"/>
      <c r="C76" s="25"/>
      <c r="D76" s="3"/>
      <c r="E76" s="5" t="str">
        <f>IF($D76="Oui, Indice annuel",VLOOKUP(YEAR($B76),'Indices d''actualisation'!$A$4:$C$27,2,FALSE),IF($D76="Oui, Indice mensuel",VLOOKUP(DATE(YEAR($B76),MONTH($B76),1),'Indices d''actualisation'!$G$4:$H$291,2,FALSE),""))</f>
        <v/>
      </c>
      <c r="F76" s="5" t="str">
        <f>IF($D76="Oui, Indice annuel", VLOOKUP(YEAR(Dossier!$B$11), 'Indices d''actualisation'!$A$4:$C$27, 2, FALSE),IF($D76="Oui, Indice mensuel",VLOOKUP(DATE(YEAR(Dossier!$B$11),MONTH(Dossier!$B$11),1),'Indices d''actualisation'!$G$4:$H$291,2,FALSE),""))</f>
        <v/>
      </c>
      <c r="G76" s="27">
        <f t="shared" si="16"/>
        <v>0</v>
      </c>
    </row>
    <row r="77" spans="1:7" x14ac:dyDescent="0.25">
      <c r="A77" s="3"/>
      <c r="B77" s="2"/>
      <c r="C77" s="25"/>
      <c r="D77" s="3"/>
      <c r="E77" s="5" t="str">
        <f>IF($D77="Oui, Indice annuel",VLOOKUP(YEAR($B77),'Indices d''actualisation'!$A$4:$C$27,2,FALSE),IF($D77="Oui, Indice mensuel",VLOOKUP(DATE(YEAR($B77),MONTH($B77),1),'Indices d''actualisation'!$G$4:$H$291,2,FALSE),""))</f>
        <v/>
      </c>
      <c r="F77" s="5" t="str">
        <f>IF($D77="Oui, Indice annuel", VLOOKUP(YEAR(Dossier!$B$11), 'Indices d''actualisation'!$A$4:$C$27, 2, FALSE),IF($D77="Oui, Indice mensuel",VLOOKUP(DATE(YEAR(Dossier!$B$11),MONTH(Dossier!$B$11),1),'Indices d''actualisation'!$G$4:$H$291,2,FALSE),""))</f>
        <v/>
      </c>
      <c r="G77" s="27">
        <f t="shared" si="16"/>
        <v>0</v>
      </c>
    </row>
    <row r="78" spans="1:7" x14ac:dyDescent="0.25">
      <c r="F78" s="69" t="s">
        <v>73</v>
      </c>
      <c r="G78" s="28">
        <f>SUM(G70:G77)</f>
        <v>0</v>
      </c>
    </row>
    <row r="80" spans="1:7" x14ac:dyDescent="0.25">
      <c r="A80" s="109" t="s">
        <v>366</v>
      </c>
    </row>
    <row r="82" spans="1:5" ht="23.25" x14ac:dyDescent="0.25">
      <c r="A82" s="38" t="s">
        <v>40</v>
      </c>
      <c r="B82" s="38" t="s">
        <v>41</v>
      </c>
      <c r="C82" s="52" t="s">
        <v>108</v>
      </c>
    </row>
    <row r="83" spans="1:5" x14ac:dyDescent="0.25">
      <c r="A83" s="3"/>
      <c r="B83" s="25"/>
      <c r="C83" s="27">
        <f>B83*Dossier!$B$20*Dossier!$B$21</f>
        <v>0</v>
      </c>
    </row>
    <row r="84" spans="1:5" x14ac:dyDescent="0.25">
      <c r="A84" s="3"/>
      <c r="B84" s="25"/>
      <c r="C84" s="27">
        <f>B84*Dossier!$B$20*Dossier!$B$21</f>
        <v>0</v>
      </c>
    </row>
    <row r="85" spans="1:5" x14ac:dyDescent="0.25">
      <c r="A85" s="3"/>
      <c r="B85" s="25"/>
      <c r="C85" s="27">
        <f>B85*Dossier!$B$20*Dossier!$B$21</f>
        <v>0</v>
      </c>
    </row>
    <row r="86" spans="1:5" x14ac:dyDescent="0.25">
      <c r="A86" s="3"/>
      <c r="B86" s="25"/>
      <c r="C86" s="27">
        <f>B86*Dossier!$B$20*Dossier!$B$21</f>
        <v>0</v>
      </c>
    </row>
    <row r="89" spans="1:5" ht="37.5" thickBot="1" x14ac:dyDescent="0.3">
      <c r="B89" s="20" t="s">
        <v>37</v>
      </c>
      <c r="C89" s="21" t="s">
        <v>38</v>
      </c>
    </row>
    <row r="90" spans="1:5" ht="15.75" thickBot="1" x14ac:dyDescent="0.3">
      <c r="A90" s="109" t="s">
        <v>367</v>
      </c>
      <c r="B90" s="19">
        <f>C102</f>
        <v>0</v>
      </c>
      <c r="C90" s="59">
        <f>B90*Dossier!$B$20*Dossier!$B$21</f>
        <v>0</v>
      </c>
    </row>
    <row r="92" spans="1:5" s="49" customFormat="1" ht="45" x14ac:dyDescent="0.25">
      <c r="A92" s="22" t="s">
        <v>368</v>
      </c>
      <c r="B92" s="22" t="s">
        <v>370</v>
      </c>
      <c r="C92" s="22" t="s">
        <v>41</v>
      </c>
      <c r="D92" s="22" t="s">
        <v>74</v>
      </c>
      <c r="E92" s="53" t="s">
        <v>369</v>
      </c>
    </row>
    <row r="93" spans="1:5" x14ac:dyDescent="0.25">
      <c r="A93" s="3"/>
      <c r="B93" s="3"/>
      <c r="C93" s="25"/>
      <c r="D93" s="27">
        <f>C93*Dossier!$B$20*Dossier!$B$21</f>
        <v>0</v>
      </c>
      <c r="E93" s="34" t="str">
        <f>IF(B93="Conjoint(e)",HYPERLINK("https://app.themia.pro/searches/new?indirect_victim_indemnity_events-extra_patrimoniaux_indirectes-PREJUDICE_ACCOMPAGNEMENT={%22exists%22:true,%22role%22:%22conjoint%22,%22posture%22:%22award%22,%22amount%22:{%22min%22:500,%22max%22:100000}}","Cliquez ici"),IF(B93="Enfant",HYPERLINK("https://app.themia.pro/searches/new?indirect_victim_indemnity_events-extra_patrimoniaux_indirectes-PREJUDICE_ACCOMPAGNEMENT={%22exists%22:true,%22role%22:%22enfant%22,%22posture%22:%22award%22,%22amount%22:{%22min%22:500,%22max%22:100000}}","Cliquez ici"),IF(B93="Parent",HYPERLINK("https://app.themia.pro/searches/new?indirect_victim_indemnity_events-extra_patrimoniaux_indirectes-PREJUDICE_ACCOMPAGNEMENT={%22exists%22:true,%22role%22:%22parent%22,%22posture%22:%22award%22,%22amount%22:{%22min%22:500,%22max%22:100000}}","Cliquez ici"),IF(OR(B93="Frère/Soeur",B93="Petit-enfant",B93="Grand-parent"),HYPERLINK("https://app.themia.pro/searches/new","Cliquez ici"),IF(B93="Autre",HYPERLINK(_xlfn._LONGTEXT("https://app.themia.pro/searches/new?indirect_victim_indemnity_events-extra_patrimoniaux_indirectes-PREJUDICE_ACCOMPAGNEMENT={%22exists%22:true,%22role%22:%22autre_victime_indirecte%22,%22posture%22:%22award%22,%22amount%22:{%22min%22:6000,%22max%22:15000}","}"),"Cliquez ici"),"")))))</f>
        <v/>
      </c>
    </row>
    <row r="94" spans="1:5" x14ac:dyDescent="0.25">
      <c r="A94" s="3"/>
      <c r="B94" s="3"/>
      <c r="C94" s="25"/>
      <c r="D94" s="27">
        <f>C94*Dossier!$B$20*Dossier!$B$21</f>
        <v>0</v>
      </c>
      <c r="E94" s="34" t="str">
        <f t="shared" ref="E94:E101" si="17">IF(B94="Conjoint(e)",HYPERLINK("https://app.themia.pro/searches/new?indirect_victim_indemnity_events-extra_patrimoniaux_indirectes-PREJUDICE_ACCOMPAGNEMENT={%22exists%22:true,%22role%22:%22conjoint%22,%22posture%22:%22award%22,%22amount%22:{%22min%22:500,%22max%22:100000}}","Cliquez ici"),IF(B94="Enfant",HYPERLINK("https://app.themia.pro/searches/new?indirect_victim_indemnity_events-extra_patrimoniaux_indirectes-PREJUDICE_ACCOMPAGNEMENT={%22exists%22:true,%22role%22:%22enfant%22,%22posture%22:%22award%22,%22amount%22:{%22min%22:500,%22max%22:100000}}","Cliquez ici"),IF(B94="Parent",HYPERLINK("https://app.themia.pro/searches/new?indirect_victim_indemnity_events-extra_patrimoniaux_indirectes-PREJUDICE_ACCOMPAGNEMENT={%22exists%22:true,%22role%22:%22parent%22,%22posture%22:%22award%22,%22amount%22:{%22min%22:500,%22max%22:100000}}","Cliquez ici"),IF(OR(B94="Frère/Soeur",B94="Petit-enfant",B94="Grand-parent"),HYPERLINK("https://app.themia.pro/searches/new","Cliquez ici"),IF(B94="Autre",HYPERLINK(_xlfn._LONGTEXT("https://app.themia.pro/searches/new?indirect_victim_indemnity_events-extra_patrimoniaux_indirectes-PREJUDICE_ACCOMPAGNEMENT={%22exists%22:true,%22role%22:%22autre_victime_indirecte%22,%22posture%22:%22award%22,%22amount%22:{%22min%22:6000,%22max%22:15000}","}"),"Cliquez ici"),"")))))</f>
        <v/>
      </c>
    </row>
    <row r="95" spans="1:5" x14ac:dyDescent="0.25">
      <c r="A95" s="3"/>
      <c r="B95" s="3"/>
      <c r="C95" s="25"/>
      <c r="D95" s="27">
        <f>C95*Dossier!$B$20*Dossier!$B$21</f>
        <v>0</v>
      </c>
      <c r="E95" s="34" t="str">
        <f t="shared" si="17"/>
        <v/>
      </c>
    </row>
    <row r="96" spans="1:5" x14ac:dyDescent="0.25">
      <c r="A96" s="3"/>
      <c r="B96" s="3"/>
      <c r="C96" s="25"/>
      <c r="D96" s="27">
        <f>C96*Dossier!$B$20*Dossier!$B$21</f>
        <v>0</v>
      </c>
      <c r="E96" s="34" t="str">
        <f t="shared" si="17"/>
        <v/>
      </c>
    </row>
    <row r="97" spans="1:5" x14ac:dyDescent="0.25">
      <c r="A97" s="3"/>
      <c r="B97" s="3"/>
      <c r="C97" s="25"/>
      <c r="D97" s="27">
        <f>C97*Dossier!$B$20*Dossier!$B$21</f>
        <v>0</v>
      </c>
      <c r="E97" s="34" t="str">
        <f t="shared" si="17"/>
        <v/>
      </c>
    </row>
    <row r="98" spans="1:5" x14ac:dyDescent="0.25">
      <c r="A98" s="3"/>
      <c r="B98" s="3"/>
      <c r="C98" s="25"/>
      <c r="D98" s="27">
        <f>C98*Dossier!$B$20*Dossier!$B$21</f>
        <v>0</v>
      </c>
      <c r="E98" s="34" t="str">
        <f t="shared" si="17"/>
        <v/>
      </c>
    </row>
    <row r="99" spans="1:5" x14ac:dyDescent="0.25">
      <c r="A99" s="3"/>
      <c r="B99" s="3"/>
      <c r="C99" s="25"/>
      <c r="D99" s="27">
        <f>C99*Dossier!$B$20*Dossier!$B$21</f>
        <v>0</v>
      </c>
      <c r="E99" s="34" t="str">
        <f t="shared" si="17"/>
        <v/>
      </c>
    </row>
    <row r="100" spans="1:5" x14ac:dyDescent="0.25">
      <c r="A100" s="3"/>
      <c r="B100" s="3"/>
      <c r="C100" s="25"/>
      <c r="D100" s="27">
        <f>C100*Dossier!$B$20*Dossier!$B$21</f>
        <v>0</v>
      </c>
      <c r="E100" s="34" t="str">
        <f t="shared" si="17"/>
        <v/>
      </c>
    </row>
    <row r="101" spans="1:5" x14ac:dyDescent="0.25">
      <c r="A101" s="3"/>
      <c r="B101" s="3"/>
      <c r="C101" s="25"/>
      <c r="D101" s="27">
        <f>C101*Dossier!$B$20*Dossier!$B$21</f>
        <v>0</v>
      </c>
      <c r="E101" s="34" t="str">
        <f t="shared" si="17"/>
        <v/>
      </c>
    </row>
    <row r="102" spans="1:5" x14ac:dyDescent="0.25">
      <c r="B102" s="69" t="s">
        <v>73</v>
      </c>
      <c r="C102" s="28">
        <f>SUM(C93:C101)</f>
        <v>0</v>
      </c>
      <c r="D102" s="28">
        <f>SUM(D93:D101)</f>
        <v>0</v>
      </c>
    </row>
    <row r="105" spans="1:5" ht="37.5" thickBot="1" x14ac:dyDescent="0.3">
      <c r="B105" s="20" t="s">
        <v>37</v>
      </c>
      <c r="C105" s="21" t="s">
        <v>38</v>
      </c>
    </row>
    <row r="106" spans="1:5" ht="15.75" thickBot="1" x14ac:dyDescent="0.3">
      <c r="A106" s="109" t="s">
        <v>372</v>
      </c>
      <c r="B106" s="19">
        <f>B109</f>
        <v>0</v>
      </c>
      <c r="C106" s="59">
        <f>B106*Dossier!$B$20*Dossier!$B$21</f>
        <v>0</v>
      </c>
    </row>
    <row r="108" spans="1:5" x14ac:dyDescent="0.25">
      <c r="A108" s="18" t="s">
        <v>78</v>
      </c>
      <c r="B108" t="s">
        <v>133</v>
      </c>
    </row>
    <row r="109" spans="1:5" x14ac:dyDescent="0.25">
      <c r="A109" s="3" t="s">
        <v>124</v>
      </c>
      <c r="B109" s="27">
        <f>IF(A109="Evaluation forfaitaire",C122,J137)</f>
        <v>0</v>
      </c>
    </row>
    <row r="110" spans="1:5" x14ac:dyDescent="0.25">
      <c r="B110" s="75"/>
    </row>
    <row r="111" spans="1:5" x14ac:dyDescent="0.25">
      <c r="A111" s="18" t="s">
        <v>122</v>
      </c>
    </row>
    <row r="112" spans="1:5" ht="45" x14ac:dyDescent="0.25">
      <c r="A112" s="22" t="s">
        <v>368</v>
      </c>
      <c r="B112" s="22" t="s">
        <v>370</v>
      </c>
      <c r="C112" s="22" t="s">
        <v>41</v>
      </c>
      <c r="D112" s="22" t="s">
        <v>74</v>
      </c>
      <c r="E112" s="53" t="s">
        <v>369</v>
      </c>
    </row>
    <row r="113" spans="1:12" x14ac:dyDescent="0.25">
      <c r="A113" s="3" t="str">
        <f t="shared" ref="A113:B121" si="18">IF(ISBLANK(A93),"",A93)</f>
        <v/>
      </c>
      <c r="B113" s="3" t="s">
        <v>458</v>
      </c>
      <c r="C113" s="25"/>
      <c r="D113" s="27">
        <f>C113*Dossier!$B$20*Dossier!$B$21</f>
        <v>0</v>
      </c>
      <c r="E113" s="34" t="str">
        <f>IF(ISTEXT(B113),HYPERLINK(
    "https://app.themia.pro/searches/new?indirect_victim_indemnity_events-extra_patrimoniaux_indirectes-PREJUDICE_AFFECTION={%22exists%22:true,%22role%22:%22" &amp;
    SUBSTITUTE(
        SUBSTITUTE(
            SUBSTITUTE(
                SUBSTITUTE(
                    SUBSTITUTE(
                        SUBSTITUTE(
                            SUBSTITUTE(
                                B113,
                                "Conjoint(e)", "conjoint"
                            ),
                            "Enfant", "enfant"
                        ),
                        "Parent", "parent"
                    ),
                    "Frère/Soeur", "frere_soeur"
                ),
                "Petit-enfant", "petit_enfant"
            ),
            "Grand-parent", "grand_parent"
        ),
        "Autre", "autre_victime_indirecte"
    ) &amp;
    "%22,%22posture%22:%22award%22}",
    "Cliquez ici"
),"")</f>
        <v>Cliquez ici</v>
      </c>
    </row>
    <row r="114" spans="1:12" x14ac:dyDescent="0.25">
      <c r="A114" s="3" t="str">
        <f t="shared" si="18"/>
        <v/>
      </c>
      <c r="B114" s="3" t="s">
        <v>371</v>
      </c>
      <c r="C114" s="25"/>
      <c r="D114" s="27">
        <f>C114*Dossier!$B$20*Dossier!$B$21</f>
        <v>0</v>
      </c>
      <c r="E114" s="34" t="str">
        <f t="shared" ref="E114:E121" si="19">IF(ISTEXT(B114),HYPERLINK(
    "https://app.themia.pro/searches/new?indirect_victim_indemnity_events-extra_patrimoniaux_indirectes-PREJUDICE_AFFECTION={%22exists%22:true,%22role%22:%22" &amp;
    SUBSTITUTE(
        SUBSTITUTE(
            SUBSTITUTE(
                SUBSTITUTE(
                    SUBSTITUTE(
                        SUBSTITUTE(
                            SUBSTITUTE(
                                B114,
                                "Conjoint(e)", "conjoint"
                            ),
                            "Enfant", "enfant"
                        ),
                        "Parent", "parent"
                    ),
                    "Frère/Soeur", "frere_soeur"
                ),
                "Petit-enfant", "petit_enfant"
            ),
            "Grand-parent", "grand_parent"
        ),
        "Autre", "autre_victime_indirecte"
    ) &amp;
    "%22,%22posture%22:%22award%22}",
    "Cliquez ici"
),"")</f>
        <v>Cliquez ici</v>
      </c>
    </row>
    <row r="115" spans="1:12" x14ac:dyDescent="0.25">
      <c r="A115" s="3" t="str">
        <f t="shared" si="18"/>
        <v/>
      </c>
      <c r="B115" s="3" t="s">
        <v>459</v>
      </c>
      <c r="C115" s="25"/>
      <c r="D115" s="27">
        <f>C115*Dossier!$B$20*Dossier!$B$21</f>
        <v>0</v>
      </c>
      <c r="E115" s="34" t="str">
        <f t="shared" si="19"/>
        <v>Cliquez ici</v>
      </c>
    </row>
    <row r="116" spans="1:12" x14ac:dyDescent="0.25">
      <c r="A116" s="3"/>
      <c r="B116" s="3"/>
      <c r="C116" s="25"/>
      <c r="D116" s="27">
        <f>C116*Dossier!$B$20*Dossier!$B$21</f>
        <v>0</v>
      </c>
      <c r="E116" s="34" t="str">
        <f t="shared" si="19"/>
        <v/>
      </c>
    </row>
    <row r="117" spans="1:12" x14ac:dyDescent="0.25">
      <c r="A117" s="3"/>
      <c r="B117" s="3"/>
      <c r="C117" s="25"/>
      <c r="D117" s="27">
        <f>C117*Dossier!$B$20*Dossier!$B$21</f>
        <v>0</v>
      </c>
      <c r="E117" s="34" t="str">
        <f t="shared" si="19"/>
        <v/>
      </c>
    </row>
    <row r="118" spans="1:12" x14ac:dyDescent="0.25">
      <c r="A118" s="3"/>
      <c r="B118" s="3"/>
      <c r="C118" s="25"/>
      <c r="D118" s="27">
        <f>C118*Dossier!$B$20*Dossier!$B$21</f>
        <v>0</v>
      </c>
      <c r="E118" s="34" t="str">
        <f t="shared" si="19"/>
        <v/>
      </c>
    </row>
    <row r="119" spans="1:12" x14ac:dyDescent="0.25">
      <c r="A119" s="3"/>
      <c r="B119" s="3"/>
      <c r="C119" s="25"/>
      <c r="D119" s="27">
        <f>C119*Dossier!$B$20*Dossier!$B$21</f>
        <v>0</v>
      </c>
      <c r="E119" s="34" t="str">
        <f t="shared" si="19"/>
        <v/>
      </c>
    </row>
    <row r="120" spans="1:12" x14ac:dyDescent="0.25">
      <c r="A120" s="3"/>
      <c r="B120" s="3"/>
      <c r="C120" s="25"/>
      <c r="D120" s="27">
        <f>C120*Dossier!$B$20*Dossier!$B$21</f>
        <v>0</v>
      </c>
      <c r="E120" s="34" t="str">
        <f t="shared" si="19"/>
        <v/>
      </c>
    </row>
    <row r="121" spans="1:12" x14ac:dyDescent="0.25">
      <c r="A121" s="3"/>
      <c r="B121" s="3"/>
      <c r="C121" s="25"/>
      <c r="D121" s="27">
        <f>C121*Dossier!$B$20*Dossier!$B$21</f>
        <v>0</v>
      </c>
      <c r="E121" s="34" t="str">
        <f t="shared" si="19"/>
        <v/>
      </c>
    </row>
    <row r="122" spans="1:12" x14ac:dyDescent="0.25">
      <c r="B122" s="69" t="s">
        <v>73</v>
      </c>
      <c r="C122" s="28">
        <f>SUM(C113:C121)</f>
        <v>0</v>
      </c>
      <c r="D122" s="28">
        <f>SUM(D113:D121)</f>
        <v>0</v>
      </c>
    </row>
    <row r="124" spans="1:12" ht="15" customHeight="1" x14ac:dyDescent="0.25">
      <c r="A124" s="18" t="s">
        <v>124</v>
      </c>
    </row>
    <row r="125" spans="1:12" ht="45" x14ac:dyDescent="0.25">
      <c r="A125" s="132" t="s">
        <v>373</v>
      </c>
      <c r="B125" s="132"/>
      <c r="C125" s="117">
        <f>Dossier!D9</f>
        <v>0</v>
      </c>
      <c r="D125" s="22" t="s">
        <v>375</v>
      </c>
      <c r="E125" s="22" t="s">
        <v>376</v>
      </c>
      <c r="F125" s="107" t="s">
        <v>374</v>
      </c>
    </row>
    <row r="126" spans="1:12" x14ac:dyDescent="0.25">
      <c r="D126" s="11">
        <f>VLOOKUP(C125,'Mortalité 2020-2022'!A5:J109,IF(Dossier!B6="Masculin",4,IF(Dossier!B6="Féminin",7,10)))</f>
        <v>79.202399999999997</v>
      </c>
      <c r="E126" s="5">
        <f>INT(D126*365.25)</f>
        <v>28928</v>
      </c>
      <c r="H126" t="s">
        <v>383</v>
      </c>
    </row>
    <row r="127" spans="1:12" ht="60" x14ac:dyDescent="0.25">
      <c r="A127" s="22" t="s">
        <v>368</v>
      </c>
      <c r="B127" s="22" t="s">
        <v>370</v>
      </c>
      <c r="C127" s="22" t="s">
        <v>377</v>
      </c>
      <c r="D127" s="22" t="s">
        <v>378</v>
      </c>
      <c r="E127" s="22" t="s">
        <v>379</v>
      </c>
      <c r="F127" s="22" t="s">
        <v>380</v>
      </c>
      <c r="G127" s="22" t="s">
        <v>381</v>
      </c>
      <c r="H127" s="22" t="s">
        <v>382</v>
      </c>
      <c r="I127" s="22" t="s">
        <v>384</v>
      </c>
      <c r="J127" s="22" t="s">
        <v>385</v>
      </c>
      <c r="K127" s="22" t="s">
        <v>74</v>
      </c>
      <c r="L127" s="53" t="s">
        <v>369</v>
      </c>
    </row>
    <row r="128" spans="1:12" x14ac:dyDescent="0.25">
      <c r="A128" s="3" t="str">
        <f t="shared" ref="A128" si="20">IF(ISBLANK(A113),"",A113)</f>
        <v/>
      </c>
      <c r="B128" s="3"/>
      <c r="C128" s="3"/>
      <c r="D128" s="2"/>
      <c r="E128" s="5" t="str">
        <f>IF(ISNUMBER(D128),DATEDIF(D128,Dossier!$B$9,"Y"),"")</f>
        <v/>
      </c>
      <c r="F128" s="11" t="str">
        <f>IF(ISNUMBER(E128),VLOOKUP(E128,'Mortalité 2020-2022'!$A$5:$J$109,IF(C128="Masculin",4,IF(C128="Féminin",7,10))),"")</f>
        <v/>
      </c>
      <c r="G128" s="5" t="str">
        <f>IF(ISNUMBER(F128),INT(F128*365.25),"")</f>
        <v/>
      </c>
      <c r="H128" s="5" t="str">
        <f>IF(ISNUMBER(G128),MIN($E$126,G128),"")</f>
        <v/>
      </c>
      <c r="I128" s="25"/>
      <c r="J128" s="28" t="str">
        <f>IF(ISNUMBER(H128),I128*H128,"")</f>
        <v/>
      </c>
      <c r="K128" s="27" t="str">
        <f>IF(ISNUMBER(J128),J128*Dossier!$B$20*Dossier!$B$21,"")</f>
        <v/>
      </c>
      <c r="L128" s="34" t="str">
        <f>IF(ISTEXT(B128),HYPERLINK(
    "https://app.themia.pro/searches/new?indirect_victim_indemnity_events-extra_patrimoniaux_indirectes-PREJUDICE_AFFECTION={%22exists%22:true,%22role%22:%22" &amp;
    SUBSTITUTE(
        SUBSTITUTE(
            SUBSTITUTE(
                SUBSTITUTE(
                    SUBSTITUTE(
                        SUBSTITUTE(
                            SUBSTITUTE(
                                B128,
                                "Conjoint(e)", "conjoint"
                            ),
                            "Enfant", "enfant"
                        ),
                        "Parent", "parent"
                    ),
                    "Frère/Soeur", "frere_soeur"
                ),
                "Petit-enfant", "petit_enfant"
            ),
            "Grand-parent", "grand_parent"
        ),
        "Autre", "autre_victime_indirecte"
    ) &amp;
    "%22,%22posture%22:%22award%22}",
    "Cliquez ici"
),"")</f>
        <v/>
      </c>
    </row>
    <row r="129" spans="1:12" x14ac:dyDescent="0.25">
      <c r="A129" s="3" t="str">
        <f t="shared" ref="A129" si="21">IF(ISBLANK(A114),"",A114)</f>
        <v/>
      </c>
      <c r="B129" s="3"/>
      <c r="C129" s="3"/>
      <c r="D129" s="3"/>
      <c r="E129" s="5" t="str">
        <f>IF(ISNUMBER(D129),DATEDIF(D129,Dossier!$B$9,"Y"),"")</f>
        <v/>
      </c>
      <c r="F129" s="11" t="str">
        <f>IF(ISNUMBER(E129),VLOOKUP(E129,'Mortalité 2020-2022'!$A$5:$J$109,IF(C129="Masculin",4,IF(C129="Féminin",7,10))),"")</f>
        <v/>
      </c>
      <c r="G129" s="5" t="str">
        <f t="shared" ref="G129:G136" si="22">IF(ISNUMBER(F129),INT(F129*365.25),"")</f>
        <v/>
      </c>
      <c r="H129" s="5" t="str">
        <f t="shared" ref="H129:H136" si="23">IF(ISNUMBER(G129),MIN($E$126,G129),"")</f>
        <v/>
      </c>
      <c r="I129" s="25"/>
      <c r="J129" s="28" t="str">
        <f t="shared" ref="J129:J136" si="24">IF(ISNUMBER(H129),I129*H129,"")</f>
        <v/>
      </c>
      <c r="K129" s="27" t="str">
        <f>IF(ISNUMBER(J129),J129*Dossier!$B$20*Dossier!$B$21,"")</f>
        <v/>
      </c>
      <c r="L129" s="34" t="str">
        <f t="shared" ref="L129:L136" si="25">IF(ISTEXT(B129),HYPERLINK(
    "https://app.themia.pro/searches/new?indirect_victim_indemnity_events-extra_patrimoniaux_indirectes-PREJUDICE_AFFECTION={%22exists%22:true,%22role%22:%22" &amp;
    SUBSTITUTE(
        SUBSTITUTE(
            SUBSTITUTE(
                SUBSTITUTE(
                    SUBSTITUTE(
                        SUBSTITUTE(
                            SUBSTITUTE(
                                B129,
                                "Conjoint(e)", "conjoint"
                            ),
                            "Enfant", "enfant"
                        ),
                        "Parent", "parent"
                    ),
                    "Frère/Soeur", "frere_soeur"
                ),
                "Petit-enfant", "petit_enfant"
            ),
            "Grand-parent", "grand_parent"
        ),
        "Autre", "autre_victime_indirecte"
    ) &amp;
    "%22,%22posture%22:%22award%22}",
    "Cliquez ici"
),"")</f>
        <v/>
      </c>
    </row>
    <row r="130" spans="1:12" x14ac:dyDescent="0.25">
      <c r="A130" s="3" t="str">
        <f t="shared" ref="A130" si="26">IF(ISBLANK(A115),"",A115)</f>
        <v/>
      </c>
      <c r="B130" s="3"/>
      <c r="C130" s="3"/>
      <c r="D130" s="2"/>
      <c r="E130" s="5" t="str">
        <f>IF(ISNUMBER(D130),DATEDIF(D130,Dossier!$B$9,"Y"),"")</f>
        <v/>
      </c>
      <c r="F130" s="11" t="str">
        <f>IF(ISNUMBER(E130),VLOOKUP(E130,'Mortalité 2020-2022'!$A$5:$J$109,IF(C130="Masculin",4,IF(C130="Féminin",7,10))),"")</f>
        <v/>
      </c>
      <c r="G130" s="5" t="str">
        <f t="shared" si="22"/>
        <v/>
      </c>
      <c r="H130" s="5" t="str">
        <f t="shared" si="23"/>
        <v/>
      </c>
      <c r="I130" s="25"/>
      <c r="J130" s="28" t="str">
        <f t="shared" si="24"/>
        <v/>
      </c>
      <c r="K130" s="27" t="str">
        <f>IF(ISNUMBER(J130),J130*Dossier!$B$20*Dossier!$B$21,"")</f>
        <v/>
      </c>
      <c r="L130" s="34" t="str">
        <f t="shared" si="25"/>
        <v/>
      </c>
    </row>
    <row r="131" spans="1:12" x14ac:dyDescent="0.25">
      <c r="A131" s="3" t="str">
        <f t="shared" ref="A131:B131" si="27">IF(ISBLANK(A116),"",A116)</f>
        <v/>
      </c>
      <c r="B131" s="3"/>
      <c r="C131" s="3"/>
      <c r="D131" s="3"/>
      <c r="E131" s="5" t="str">
        <f>IF(ISNUMBER(D131),DATEDIF(D131,Dossier!$B$9,"Y"),"")</f>
        <v/>
      </c>
      <c r="F131" s="11" t="str">
        <f>IF(ISNUMBER(E131),VLOOKUP(E131,'Mortalité 2020-2022'!$A$5:$J$109,IF(C131="Masculin",4,IF(C131="Féminin",7,10))),"")</f>
        <v/>
      </c>
      <c r="G131" s="5" t="str">
        <f t="shared" si="22"/>
        <v/>
      </c>
      <c r="H131" s="5" t="str">
        <f t="shared" si="23"/>
        <v/>
      </c>
      <c r="I131" s="25"/>
      <c r="J131" s="28" t="str">
        <f t="shared" si="24"/>
        <v/>
      </c>
      <c r="K131" s="27" t="str">
        <f>IF(ISNUMBER(J131),J131*Dossier!$B$20*Dossier!$B$21,"")</f>
        <v/>
      </c>
      <c r="L131" s="34" t="str">
        <f t="shared" si="25"/>
        <v/>
      </c>
    </row>
    <row r="132" spans="1:12" x14ac:dyDescent="0.25">
      <c r="A132" s="3" t="str">
        <f t="shared" ref="A132:B132" si="28">IF(ISBLANK(A117),"",A117)</f>
        <v/>
      </c>
      <c r="B132" s="3"/>
      <c r="C132" s="3"/>
      <c r="D132" s="3"/>
      <c r="E132" s="5" t="str">
        <f>IF(ISNUMBER(D132),DATEDIF(D132,Dossier!$B$9,"Y"),"")</f>
        <v/>
      </c>
      <c r="F132" s="11" t="str">
        <f>IF(ISNUMBER(E132),VLOOKUP(E132,'Mortalité 2020-2022'!$A$5:$J$109,IF(C132="Masculin",4,IF(C132="Féminin",7,10))),"")</f>
        <v/>
      </c>
      <c r="G132" s="5" t="str">
        <f t="shared" si="22"/>
        <v/>
      </c>
      <c r="H132" s="5" t="str">
        <f t="shared" si="23"/>
        <v/>
      </c>
      <c r="I132" s="25"/>
      <c r="J132" s="28" t="str">
        <f t="shared" si="24"/>
        <v/>
      </c>
      <c r="K132" s="27" t="str">
        <f>IF(ISNUMBER(J132),J132*Dossier!$B$20*Dossier!$B$21,"")</f>
        <v/>
      </c>
      <c r="L132" s="34" t="str">
        <f t="shared" si="25"/>
        <v/>
      </c>
    </row>
    <row r="133" spans="1:12" x14ac:dyDescent="0.25">
      <c r="A133" s="3" t="str">
        <f t="shared" ref="A133:B133" si="29">IF(ISBLANK(A118),"",A118)</f>
        <v/>
      </c>
      <c r="B133" s="3"/>
      <c r="C133" s="3"/>
      <c r="D133" s="3"/>
      <c r="E133" s="5" t="str">
        <f>IF(ISNUMBER(D133),DATEDIF(D133,Dossier!$B$9,"Y"),"")</f>
        <v/>
      </c>
      <c r="F133" s="11" t="str">
        <f>IF(ISNUMBER(E133),VLOOKUP(E133,'Mortalité 2020-2022'!$A$5:$J$109,IF(C133="Masculin",4,IF(C133="Féminin",7,10))),"")</f>
        <v/>
      </c>
      <c r="G133" s="5" t="str">
        <f t="shared" si="22"/>
        <v/>
      </c>
      <c r="H133" s="5" t="str">
        <f t="shared" si="23"/>
        <v/>
      </c>
      <c r="I133" s="25"/>
      <c r="J133" s="28" t="str">
        <f t="shared" si="24"/>
        <v/>
      </c>
      <c r="K133" s="27" t="str">
        <f>IF(ISNUMBER(J133),J133*Dossier!$B$20*Dossier!$B$21,"")</f>
        <v/>
      </c>
      <c r="L133" s="34" t="str">
        <f t="shared" si="25"/>
        <v/>
      </c>
    </row>
    <row r="134" spans="1:12" x14ac:dyDescent="0.25">
      <c r="A134" s="3" t="str">
        <f t="shared" ref="A134:B134" si="30">IF(ISBLANK(A119),"",A119)</f>
        <v/>
      </c>
      <c r="B134" s="3"/>
      <c r="C134" s="3"/>
      <c r="D134" s="3"/>
      <c r="E134" s="5" t="str">
        <f>IF(ISNUMBER(D134),DATEDIF(D134,Dossier!$B$9,"Y"),"")</f>
        <v/>
      </c>
      <c r="F134" s="11" t="str">
        <f>IF(ISNUMBER(E134),VLOOKUP(E134,'Mortalité 2020-2022'!$A$5:$J$109,IF(C134="Masculin",4,IF(C134="Féminin",7,10))),"")</f>
        <v/>
      </c>
      <c r="G134" s="5" t="str">
        <f t="shared" si="22"/>
        <v/>
      </c>
      <c r="H134" s="5" t="str">
        <f t="shared" si="23"/>
        <v/>
      </c>
      <c r="I134" s="25"/>
      <c r="J134" s="28" t="str">
        <f t="shared" si="24"/>
        <v/>
      </c>
      <c r="K134" s="27" t="str">
        <f>IF(ISNUMBER(J134),J134*Dossier!$B$20*Dossier!$B$21,"")</f>
        <v/>
      </c>
      <c r="L134" s="34" t="str">
        <f t="shared" si="25"/>
        <v/>
      </c>
    </row>
    <row r="135" spans="1:12" x14ac:dyDescent="0.25">
      <c r="A135" s="3" t="str">
        <f t="shared" ref="A135:B135" si="31">IF(ISBLANK(A120),"",A120)</f>
        <v/>
      </c>
      <c r="B135" s="3"/>
      <c r="C135" s="3"/>
      <c r="D135" s="3"/>
      <c r="E135" s="5" t="str">
        <f>IF(ISNUMBER(D135),DATEDIF(D135,Dossier!$B$9,"Y"),"")</f>
        <v/>
      </c>
      <c r="F135" s="11" t="str">
        <f>IF(ISNUMBER(E135),VLOOKUP(E135,'Mortalité 2020-2022'!$A$5:$J$109,IF(C135="Masculin",4,IF(C135="Féminin",7,10))),"")</f>
        <v/>
      </c>
      <c r="G135" s="5" t="str">
        <f t="shared" si="22"/>
        <v/>
      </c>
      <c r="H135" s="5" t="str">
        <f t="shared" si="23"/>
        <v/>
      </c>
      <c r="I135" s="25"/>
      <c r="J135" s="28" t="str">
        <f t="shared" si="24"/>
        <v/>
      </c>
      <c r="K135" s="27" t="str">
        <f>IF(ISNUMBER(J135),J135*Dossier!$B$20*Dossier!$B$21,"")</f>
        <v/>
      </c>
      <c r="L135" s="34" t="str">
        <f t="shared" si="25"/>
        <v/>
      </c>
    </row>
    <row r="136" spans="1:12" x14ac:dyDescent="0.25">
      <c r="A136" s="3" t="str">
        <f t="shared" ref="A136:B136" si="32">IF(ISBLANK(A121),"",A121)</f>
        <v/>
      </c>
      <c r="B136" s="3"/>
      <c r="C136" s="3"/>
      <c r="D136" s="3"/>
      <c r="E136" s="5" t="str">
        <f>IF(ISNUMBER(D136),DATEDIF(D136,Dossier!$B$9,"Y"),"")</f>
        <v/>
      </c>
      <c r="F136" s="11" t="str">
        <f>IF(ISNUMBER(E136),VLOOKUP(E136,'Mortalité 2020-2022'!$A$5:$J$109,IF(C136="Masculin",4,IF(C136="Féminin",7,10))),"")</f>
        <v/>
      </c>
      <c r="G136" s="5" t="str">
        <f t="shared" si="22"/>
        <v/>
      </c>
      <c r="H136" s="5" t="str">
        <f t="shared" si="23"/>
        <v/>
      </c>
      <c r="I136" s="25"/>
      <c r="J136" s="28" t="str">
        <f t="shared" si="24"/>
        <v/>
      </c>
      <c r="K136" s="27" t="str">
        <f>IF(ISNUMBER(J136),J136*Dossier!$B$20*Dossier!$B$21,"")</f>
        <v/>
      </c>
      <c r="L136" s="34" t="str">
        <f t="shared" si="25"/>
        <v/>
      </c>
    </row>
    <row r="137" spans="1:12" x14ac:dyDescent="0.25">
      <c r="I137" s="69" t="s">
        <v>73</v>
      </c>
      <c r="J137" s="28">
        <f>SUM(J128:J136)</f>
        <v>0</v>
      </c>
      <c r="K137" s="28">
        <f>SUM(K128:K136)</f>
        <v>0</v>
      </c>
    </row>
    <row r="139" spans="1:12" x14ac:dyDescent="0.25">
      <c r="A139" s="109" t="s">
        <v>386</v>
      </c>
    </row>
    <row r="141" spans="1:12" ht="23.25" x14ac:dyDescent="0.25">
      <c r="A141" s="38" t="s">
        <v>40</v>
      </c>
      <c r="B141" s="38" t="s">
        <v>41</v>
      </c>
      <c r="C141" s="52" t="s">
        <v>108</v>
      </c>
    </row>
    <row r="142" spans="1:12" x14ac:dyDescent="0.25">
      <c r="A142" s="3" t="s">
        <v>387</v>
      </c>
      <c r="B142" s="25"/>
      <c r="C142" s="27">
        <f>B142*Dossier!$B$20*Dossier!$B$21</f>
        <v>0</v>
      </c>
    </row>
    <row r="143" spans="1:12" x14ac:dyDescent="0.25">
      <c r="A143" s="3"/>
      <c r="B143" s="25"/>
      <c r="C143" s="27">
        <f>B143*Dossier!$B$20*Dossier!$B$21</f>
        <v>0</v>
      </c>
    </row>
    <row r="144" spans="1:12" x14ac:dyDescent="0.25">
      <c r="A144" s="3"/>
      <c r="B144" s="25"/>
      <c r="C144" s="27">
        <f>B144*Dossier!$B$20*Dossier!$B$21</f>
        <v>0</v>
      </c>
    </row>
    <row r="145" spans="1:4" x14ac:dyDescent="0.25">
      <c r="A145" s="3"/>
      <c r="B145" s="25"/>
      <c r="C145" s="27">
        <f>B145*Dossier!$B$20*Dossier!$B$21</f>
        <v>0</v>
      </c>
    </row>
    <row r="150" spans="1:4" x14ac:dyDescent="0.25">
      <c r="A150" s="18" t="s">
        <v>55</v>
      </c>
    </row>
    <row r="151" spans="1:4" ht="45.75" thickBot="1" x14ac:dyDescent="0.3">
      <c r="A151" s="20" t="s">
        <v>388</v>
      </c>
      <c r="B151" s="21" t="s">
        <v>110</v>
      </c>
      <c r="C151" s="20" t="s">
        <v>363</v>
      </c>
      <c r="D151" s="20" t="s">
        <v>36</v>
      </c>
    </row>
    <row r="152" spans="1:4" ht="15.75" thickBot="1" x14ac:dyDescent="0.3">
      <c r="A152" s="19" t="e">
        <f ca="1">SUM(B142:B145,B106,B90,B67,B17,B5,B83:B86)</f>
        <v>#N/A</v>
      </c>
      <c r="B152" s="19" t="e">
        <f ca="1">SUM(C142:C145,C106,C90,C83:C86,C67,C17,C5)</f>
        <v>#N/A</v>
      </c>
      <c r="C152" s="19">
        <f ca="1">SUM(C142:C145,C106,C90,C83:C86,C67,D17,D5)</f>
        <v>0</v>
      </c>
      <c r="D152" s="19">
        <f ca="1">SUM(E5,E17)</f>
        <v>0</v>
      </c>
    </row>
  </sheetData>
  <mergeCells count="6">
    <mergeCell ref="I55:I59"/>
    <mergeCell ref="A125:B125"/>
    <mergeCell ref="A1:L1"/>
    <mergeCell ref="G20:G23"/>
    <mergeCell ref="G31:G34"/>
    <mergeCell ref="C37:D37"/>
  </mergeCells>
  <phoneticPr fontId="24" type="noConversion"/>
  <dataValidations count="5">
    <dataValidation type="list" allowBlank="1" showInputMessage="1" showErrorMessage="1" sqref="E37" xr:uid="{C4066D88-EFF2-418B-BA71-35552F94DA85}">
      <formula1>"Tables stationnaires,Tables prospectives"</formula1>
    </dataValidation>
    <dataValidation type="list" allowBlank="1" showInputMessage="1" showErrorMessage="1" sqref="C41:C47 C128:C136" xr:uid="{F5D6CCB5-0215-42FA-BB64-9C4180F537AD}">
      <formula1>"Féminin,Masculin,Indéterminé"</formula1>
    </dataValidation>
    <dataValidation type="list" allowBlank="1" showInputMessage="1" showErrorMessage="1" sqref="B93:B101 B113:B121 B128:B136" xr:uid="{CECE40A0-33FB-4C01-AD6C-5DF0EA67B8FC}">
      <formula1>"Conjoint(e),Enfant,Parent,Frère/Soeur,Petit-enfant,Grand-parent,Autre"</formula1>
    </dataValidation>
    <dataValidation type="list" allowBlank="1" showInputMessage="1" showErrorMessage="1" sqref="A109:A110" xr:uid="{3220C62D-89E8-49ED-8344-61015E5A55AE}">
      <formula1>"Evaluation forfaitaire,Evaluation au jour"</formula1>
    </dataValidation>
    <dataValidation type="list" allowBlank="1" showInputMessage="1" showErrorMessage="1" sqref="D8:D12 D70:D77" xr:uid="{4C397BE1-A7EF-48E9-ACB1-29CFDD718D59}">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17BDD-0956-4B7D-A34F-1B64DCAF10EF}">
  <dimension ref="A1:O124"/>
  <sheetViews>
    <sheetView topLeftCell="A121" workbookViewId="0">
      <selection activeCell="E82" sqref="E82"/>
    </sheetView>
  </sheetViews>
  <sheetFormatPr baseColWidth="10" defaultColWidth="24" defaultRowHeight="15" x14ac:dyDescent="0.25"/>
  <cols>
    <col min="1" max="1" width="28.140625" customWidth="1"/>
  </cols>
  <sheetData>
    <row r="1" spans="1:12" x14ac:dyDescent="0.25">
      <c r="A1" s="128" t="s">
        <v>318</v>
      </c>
      <c r="B1" s="128"/>
      <c r="C1" s="128"/>
      <c r="D1" s="128"/>
      <c r="E1" s="128"/>
      <c r="F1" s="128"/>
      <c r="G1" s="128"/>
      <c r="H1" s="128"/>
      <c r="I1" s="128"/>
      <c r="J1" s="128"/>
      <c r="K1" s="128"/>
      <c r="L1" s="128"/>
    </row>
    <row r="4" spans="1:12" ht="37.5" thickBot="1" x14ac:dyDescent="0.3">
      <c r="B4" s="20" t="s">
        <v>37</v>
      </c>
      <c r="C4" s="21" t="s">
        <v>38</v>
      </c>
    </row>
    <row r="5" spans="1:12" ht="30.75" thickBot="1" x14ac:dyDescent="0.3">
      <c r="A5" s="110" t="s">
        <v>393</v>
      </c>
      <c r="B5" s="19" t="e">
        <f ca="1">A51</f>
        <v>#VALUE!</v>
      </c>
      <c r="C5" s="19" t="e">
        <f ca="1">B5*Dossier!B20*Dossier!B21</f>
        <v>#VALUE!</v>
      </c>
    </row>
    <row r="6" spans="1:12" x14ac:dyDescent="0.25">
      <c r="A6" s="18"/>
      <c r="B6" s="46"/>
      <c r="C6" s="46"/>
      <c r="D6" s="46"/>
      <c r="E6" s="46"/>
    </row>
    <row r="7" spans="1:12" x14ac:dyDescent="0.25">
      <c r="A7" s="18" t="s">
        <v>78</v>
      </c>
      <c r="B7" s="18" t="s">
        <v>389</v>
      </c>
      <c r="D7" s="18" t="s">
        <v>86</v>
      </c>
    </row>
    <row r="8" spans="1:12" x14ac:dyDescent="0.25">
      <c r="A8" s="3" t="s">
        <v>413</v>
      </c>
      <c r="B8" s="27">
        <f>IF(A8="Méthode 1",E16,IF(A8="Méthode 2",G29,C33))</f>
        <v>0</v>
      </c>
      <c r="D8" s="3" t="s">
        <v>87</v>
      </c>
      <c r="E8" t="s">
        <v>99</v>
      </c>
    </row>
    <row r="10" spans="1:12" x14ac:dyDescent="0.25">
      <c r="A10" s="18" t="s">
        <v>79</v>
      </c>
    </row>
    <row r="11" spans="1:12" ht="30" x14ac:dyDescent="0.25">
      <c r="A11" s="22" t="s">
        <v>82</v>
      </c>
      <c r="B11" s="22" t="s">
        <v>80</v>
      </c>
      <c r="C11" s="22" t="s">
        <v>84</v>
      </c>
      <c r="D11" s="22" t="s">
        <v>85</v>
      </c>
      <c r="E11" s="22" t="s">
        <v>81</v>
      </c>
      <c r="F11" s="47"/>
      <c r="G11" s="47"/>
      <c r="H11" s="47"/>
    </row>
    <row r="12" spans="1:12" x14ac:dyDescent="0.25">
      <c r="A12" s="3">
        <v>2019</v>
      </c>
      <c r="B12" s="25"/>
      <c r="C12" s="5">
        <f>IF(ISBLANK(A12),"",VLOOKUP(A12,'Indices d''actualisation'!$A$4:$C$27,IF($D$8="IPC",2,3)))</f>
        <v>103.77</v>
      </c>
      <c r="D12" s="5" t="e">
        <f>VLOOKUP(YEAR(Dossier!$B$11),'Indices d''actualisation'!$A$4:$C$27,IF($D$8="IPC",2,3))</f>
        <v>#N/A</v>
      </c>
      <c r="E12" s="27" t="str">
        <f>IF(ISBLANK(B12),"",B12*D12/C12)</f>
        <v/>
      </c>
    </row>
    <row r="13" spans="1:12" x14ac:dyDescent="0.25">
      <c r="A13" s="3"/>
      <c r="B13" s="25"/>
      <c r="C13" s="5" t="str">
        <f>IF(ISBLANK(A13),"",VLOOKUP(A13,'Indices d''actualisation'!$A$4:$C$27,IF($D$8="IPC",2,3)))</f>
        <v/>
      </c>
      <c r="D13" s="5" t="e">
        <f>VLOOKUP(YEAR(Dossier!$B$11),'Indices d''actualisation'!$A$4:$C$27,IF($D$8="IPC",2,3))</f>
        <v>#N/A</v>
      </c>
      <c r="E13" s="27" t="str">
        <f t="shared" ref="E13:E15" si="0">IF(ISBLANK(B13),"",B13*D13/C13)</f>
        <v/>
      </c>
    </row>
    <row r="14" spans="1:12" x14ac:dyDescent="0.25">
      <c r="A14" s="3"/>
      <c r="B14" s="25"/>
      <c r="C14" s="5" t="str">
        <f>IF(ISBLANK(A14),"",VLOOKUP(A14,'Indices d''actualisation'!$A$4:$C$27,IF($D$8="IPC",2,3)))</f>
        <v/>
      </c>
      <c r="D14" s="5" t="e">
        <f>VLOOKUP(YEAR(Dossier!$B$11),'Indices d''actualisation'!$A$4:$C$27,IF($D$8="IPC",2,3))</f>
        <v>#N/A</v>
      </c>
      <c r="E14" s="27" t="str">
        <f t="shared" si="0"/>
        <v/>
      </c>
    </row>
    <row r="15" spans="1:12" x14ac:dyDescent="0.25">
      <c r="A15" s="3"/>
      <c r="B15" s="25"/>
      <c r="C15" s="5" t="str">
        <f>IF(ISBLANK(A15),"",VLOOKUP(A15,'Indices d''actualisation'!$A$4:$C$27,IF($D$8="IPC",2,3)))</f>
        <v/>
      </c>
      <c r="D15" s="5" t="e">
        <f>VLOOKUP(YEAR(Dossier!$B$11),'Indices d''actualisation'!$A$4:$C$27,IF($D$8="IPC",2,3))</f>
        <v>#N/A</v>
      </c>
      <c r="E15" s="27" t="str">
        <f t="shared" si="0"/>
        <v/>
      </c>
    </row>
    <row r="16" spans="1:12" x14ac:dyDescent="0.25">
      <c r="C16" s="132" t="s">
        <v>83</v>
      </c>
      <c r="D16" s="132"/>
      <c r="E16" s="27" t="e">
        <f>AVERAGE(E12:E15)</f>
        <v>#DIV/0!</v>
      </c>
    </row>
    <row r="18" spans="1:8" x14ac:dyDescent="0.25">
      <c r="A18" s="18" t="s">
        <v>88</v>
      </c>
    </row>
    <row r="19" spans="1:8" ht="30" x14ac:dyDescent="0.25">
      <c r="A19" s="22" t="s">
        <v>89</v>
      </c>
      <c r="B19" s="22" t="s">
        <v>90</v>
      </c>
      <c r="C19" s="22" t="s">
        <v>91</v>
      </c>
      <c r="D19" s="22" t="s">
        <v>92</v>
      </c>
      <c r="E19" s="22" t="s">
        <v>84</v>
      </c>
      <c r="F19" s="22" t="s">
        <v>85</v>
      </c>
      <c r="G19" s="22" t="s">
        <v>81</v>
      </c>
      <c r="H19" s="47"/>
    </row>
    <row r="20" spans="1:8" x14ac:dyDescent="0.25">
      <c r="A20" s="133"/>
      <c r="B20" s="50"/>
      <c r="C20" s="51"/>
      <c r="D20" s="134">
        <f>C20+C21+C22</f>
        <v>0</v>
      </c>
      <c r="E20" s="130" t="str">
        <f>IF(ISBLANK(A20),"",VLOOKUP(A20,'Indices d''actualisation'!$A$4:$C$27,IF($D$8="IPC",2,3)))</f>
        <v/>
      </c>
      <c r="F20" s="130" t="e">
        <f>VLOOKUP(YEAR(Dossier!$B$11),'Indices d''actualisation'!$A$4:$C$27,IF($D$8="IPC",2,3))</f>
        <v>#N/A</v>
      </c>
      <c r="G20" s="134" t="e">
        <f>IF(ISBLANK(D20),"",D20*F20/E20)</f>
        <v>#N/A</v>
      </c>
    </row>
    <row r="21" spans="1:8" x14ac:dyDescent="0.25">
      <c r="A21" s="133"/>
      <c r="B21" s="50"/>
      <c r="C21" s="51"/>
      <c r="D21" s="134"/>
      <c r="E21" s="130"/>
      <c r="F21" s="130"/>
      <c r="G21" s="134"/>
    </row>
    <row r="22" spans="1:8" x14ac:dyDescent="0.25">
      <c r="A22" s="133"/>
      <c r="B22" s="50"/>
      <c r="C22" s="51"/>
      <c r="D22" s="134"/>
      <c r="E22" s="130"/>
      <c r="F22" s="130"/>
      <c r="G22" s="134"/>
    </row>
    <row r="23" spans="1:8" x14ac:dyDescent="0.25">
      <c r="A23" s="133"/>
      <c r="B23" s="50"/>
      <c r="C23" s="51"/>
      <c r="D23" s="134">
        <f>C23+C24+C25</f>
        <v>0</v>
      </c>
      <c r="E23" s="130" t="str">
        <f>IF(ISBLANK(A23),"",VLOOKUP(A23,'Indices d''actualisation'!$A$4:$C$27,IF($D$8="IPC",2,3)))</f>
        <v/>
      </c>
      <c r="F23" s="130" t="e">
        <f>VLOOKUP(YEAR(Dossier!$B$11),'Indices d''actualisation'!$A$4:$C$27,IF($D$8="IPC",2,3))</f>
        <v>#N/A</v>
      </c>
      <c r="G23" s="134" t="e">
        <f t="shared" ref="G23" si="1">IF(ISBLANK(D23),"",D23*F23/E23)</f>
        <v>#N/A</v>
      </c>
    </row>
    <row r="24" spans="1:8" x14ac:dyDescent="0.25">
      <c r="A24" s="133"/>
      <c r="B24" s="50"/>
      <c r="C24" s="51"/>
      <c r="D24" s="134"/>
      <c r="E24" s="130"/>
      <c r="F24" s="130"/>
      <c r="G24" s="134"/>
    </row>
    <row r="25" spans="1:8" x14ac:dyDescent="0.25">
      <c r="A25" s="133"/>
      <c r="B25" s="50"/>
      <c r="C25" s="51"/>
      <c r="D25" s="134"/>
      <c r="E25" s="130"/>
      <c r="F25" s="130"/>
      <c r="G25" s="134"/>
    </row>
    <row r="26" spans="1:8" x14ac:dyDescent="0.25">
      <c r="A26" s="133"/>
      <c r="B26" s="50"/>
      <c r="C26" s="51"/>
      <c r="D26" s="134">
        <f>C26+C27+C28</f>
        <v>0</v>
      </c>
      <c r="E26" s="130" t="str">
        <f>IF(ISBLANK(A26),"",VLOOKUP(A26,'Indices d''actualisation'!$A$4:$C$27,IF($D$8="IPC",2,3)))</f>
        <v/>
      </c>
      <c r="F26" s="130" t="e">
        <f>VLOOKUP(YEAR(Dossier!$B$11),'Indices d''actualisation'!$A$4:$C$27,IF($D$8="IPC",2,3))</f>
        <v>#N/A</v>
      </c>
      <c r="G26" s="134" t="e">
        <f t="shared" ref="G26" si="2">IF(ISBLANK(D26),"",D26*F26/E26)</f>
        <v>#N/A</v>
      </c>
    </row>
    <row r="27" spans="1:8" x14ac:dyDescent="0.25">
      <c r="A27" s="133"/>
      <c r="B27" s="50"/>
      <c r="C27" s="51"/>
      <c r="D27" s="134"/>
      <c r="E27" s="130"/>
      <c r="F27" s="130"/>
      <c r="G27" s="134"/>
    </row>
    <row r="28" spans="1:8" x14ac:dyDescent="0.25">
      <c r="A28" s="133"/>
      <c r="B28" s="50"/>
      <c r="C28" s="51"/>
      <c r="D28" s="134"/>
      <c r="E28" s="130"/>
      <c r="F28" s="130"/>
      <c r="G28" s="134"/>
    </row>
    <row r="29" spans="1:8" x14ac:dyDescent="0.25">
      <c r="E29" s="131" t="s">
        <v>93</v>
      </c>
      <c r="F29" s="131"/>
      <c r="G29" s="28" t="e">
        <f>AVERAGEIF(G20:G28, "&lt;&gt;0")</f>
        <v>#N/A</v>
      </c>
    </row>
    <row r="31" spans="1:8" x14ac:dyDescent="0.25">
      <c r="A31" s="18" t="s">
        <v>95</v>
      </c>
    </row>
    <row r="32" spans="1:8" x14ac:dyDescent="0.25">
      <c r="A32" s="37" t="s">
        <v>94</v>
      </c>
      <c r="B32" s="37" t="s">
        <v>96</v>
      </c>
      <c r="C32" s="37" t="s">
        <v>97</v>
      </c>
    </row>
    <row r="33" spans="1:11" x14ac:dyDescent="0.25">
      <c r="A33" s="25"/>
      <c r="B33" s="12"/>
      <c r="C33" s="28">
        <f>A33*B33</f>
        <v>0</v>
      </c>
    </row>
    <row r="35" spans="1:11" x14ac:dyDescent="0.25">
      <c r="A35" s="18" t="s">
        <v>390</v>
      </c>
    </row>
    <row r="36" spans="1:11" ht="45" x14ac:dyDescent="0.25">
      <c r="A36" s="22" t="s">
        <v>51</v>
      </c>
      <c r="B36" s="22" t="s">
        <v>52</v>
      </c>
      <c r="C36" s="22" t="s">
        <v>101</v>
      </c>
      <c r="D36" s="22" t="s">
        <v>105</v>
      </c>
      <c r="E36" s="22" t="s">
        <v>66</v>
      </c>
      <c r="F36" s="22" t="s">
        <v>392</v>
      </c>
      <c r="G36" s="22" t="s">
        <v>106</v>
      </c>
      <c r="H36" s="22" t="s">
        <v>104</v>
      </c>
    </row>
    <row r="37" spans="1:11" x14ac:dyDescent="0.25">
      <c r="A37" s="2">
        <f>Dossier!B9</f>
        <v>0</v>
      </c>
      <c r="B37" s="2"/>
      <c r="C37" s="5" t="str">
        <f>IF(ISBLANK(B37),"",DATEDIF(A37,B37,"d"))</f>
        <v/>
      </c>
      <c r="D37" s="25"/>
      <c r="E37" s="3"/>
      <c r="F37" s="27" t="str">
        <f>IF(E37="Sur toute la période",D37,IF(E37="Par an",C37/365.25*D37,IF(E37="Par mois",C37/30.5*D37,IF(E37="Par jour",D37*C37,""))))</f>
        <v/>
      </c>
      <c r="G37" s="27" t="str">
        <f>IF(ISNUMBER(F37),C37/365.25*$B$8,"")</f>
        <v/>
      </c>
      <c r="H37" s="28" t="str">
        <f>IF(ISNUMBER(F37),G37-F37,"")</f>
        <v/>
      </c>
    </row>
    <row r="38" spans="1:11" x14ac:dyDescent="0.25">
      <c r="A38" s="2" t="str">
        <f>IF(B37&lt;Dossier!$B$11,IF(ISBLANK(B37),"", B37+1),"")</f>
        <v/>
      </c>
      <c r="B38" s="2"/>
      <c r="C38" s="5" t="str">
        <f t="shared" ref="C38:C41" si="3">IF(ISBLANK(B38),"",DATEDIF(A38,B38,"d"))</f>
        <v/>
      </c>
      <c r="D38" s="25"/>
      <c r="E38" s="3"/>
      <c r="F38" s="27" t="str">
        <f t="shared" ref="F38:F41" si="4">IF(E38="Sur toute la période",D38,IF(E38="Par an",C38/365.25*D38,IF(E38="Par mois",C38/30.5*D38,IF(E38="Par jour",D38*C38,""))))</f>
        <v/>
      </c>
      <c r="G38" s="27" t="str">
        <f t="shared" ref="G38:G41" si="5">IF(ISNUMBER(F38),C38/365.25*$B$8,"")</f>
        <v/>
      </c>
      <c r="H38" s="28" t="str">
        <f t="shared" ref="H38:H41" si="6">IF(ISNUMBER(F38),G38-F38,"")</f>
        <v/>
      </c>
    </row>
    <row r="39" spans="1:11" x14ac:dyDescent="0.25">
      <c r="A39" s="2" t="str">
        <f>IF(B38&lt;Dossier!$B$11,IF(ISBLANK(B38),"", B38+1),"")</f>
        <v/>
      </c>
      <c r="B39" s="2"/>
      <c r="C39" s="5" t="str">
        <f t="shared" si="3"/>
        <v/>
      </c>
      <c r="D39" s="25"/>
      <c r="E39" s="3"/>
      <c r="F39" s="27" t="str">
        <f t="shared" si="4"/>
        <v/>
      </c>
      <c r="G39" s="27" t="str">
        <f t="shared" si="5"/>
        <v/>
      </c>
      <c r="H39" s="28" t="str">
        <f t="shared" si="6"/>
        <v/>
      </c>
    </row>
    <row r="40" spans="1:11" x14ac:dyDescent="0.25">
      <c r="A40" s="2" t="str">
        <f>IF(B39&lt;Dossier!$B$11,IF(ISBLANK(B39),"", B39+1),"")</f>
        <v/>
      </c>
      <c r="B40" s="3"/>
      <c r="C40" s="5" t="str">
        <f t="shared" si="3"/>
        <v/>
      </c>
      <c r="D40" s="25"/>
      <c r="E40" s="3"/>
      <c r="F40" s="27" t="str">
        <f t="shared" si="4"/>
        <v/>
      </c>
      <c r="G40" s="27" t="str">
        <f t="shared" si="5"/>
        <v/>
      </c>
      <c r="H40" s="28" t="str">
        <f t="shared" si="6"/>
        <v/>
      </c>
    </row>
    <row r="41" spans="1:11" x14ac:dyDescent="0.25">
      <c r="A41" s="2" t="str">
        <f>IF(B40&lt;Dossier!$B$11,IF(ISBLANK(B40),"", B40+1),"")</f>
        <v/>
      </c>
      <c r="B41" s="3"/>
      <c r="C41" s="5" t="str">
        <f t="shared" si="3"/>
        <v/>
      </c>
      <c r="D41" s="25"/>
      <c r="E41" s="3"/>
      <c r="F41" s="27" t="str">
        <f t="shared" si="4"/>
        <v/>
      </c>
      <c r="G41" s="27" t="str">
        <f t="shared" si="5"/>
        <v/>
      </c>
      <c r="H41" s="28" t="str">
        <f t="shared" si="6"/>
        <v/>
      </c>
    </row>
    <row r="42" spans="1:11" x14ac:dyDescent="0.25">
      <c r="G42" t="s">
        <v>73</v>
      </c>
      <c r="H42" s="27">
        <f>SUM(H37:H41)</f>
        <v>0</v>
      </c>
    </row>
    <row r="44" spans="1:11" x14ac:dyDescent="0.25">
      <c r="A44" s="18" t="s">
        <v>391</v>
      </c>
      <c r="B44" s="18"/>
    </row>
    <row r="45" spans="1:11" x14ac:dyDescent="0.25">
      <c r="A45" s="137" t="s">
        <v>139</v>
      </c>
      <c r="B45" s="137"/>
      <c r="C45" s="63" t="s">
        <v>173</v>
      </c>
      <c r="D45" s="62" t="s">
        <v>174</v>
      </c>
      <c r="E45" s="30"/>
    </row>
    <row r="47" spans="1:11" ht="45" x14ac:dyDescent="0.25">
      <c r="A47" s="22" t="s">
        <v>394</v>
      </c>
      <c r="B47" s="22" t="s">
        <v>194</v>
      </c>
      <c r="C47" s="22" t="s">
        <v>399</v>
      </c>
      <c r="D47" s="22" t="s">
        <v>395</v>
      </c>
      <c r="E47" s="22" t="s">
        <v>396</v>
      </c>
      <c r="F47" s="22" t="s">
        <v>397</v>
      </c>
      <c r="G47" s="22" t="s">
        <v>200</v>
      </c>
      <c r="H47" s="22" t="s">
        <v>199</v>
      </c>
      <c r="I47" s="22" t="s">
        <v>201</v>
      </c>
      <c r="J47" s="22" t="s">
        <v>398</v>
      </c>
      <c r="K47" s="22" t="s">
        <v>190</v>
      </c>
    </row>
    <row r="48" spans="1:11" x14ac:dyDescent="0.25">
      <c r="A48" s="78">
        <f>B8</f>
        <v>0</v>
      </c>
      <c r="B48" s="25"/>
      <c r="C48" s="25"/>
      <c r="D48" s="2"/>
      <c r="E48" s="3"/>
      <c r="F48" s="5" t="b">
        <f>IF(ISNUMBER(D48),DATEDIF(D48,Dossier!B11,"Y"))</f>
        <v>0</v>
      </c>
      <c r="G48" s="79" t="b">
        <v>0</v>
      </c>
      <c r="H48" s="3"/>
      <c r="I48" s="5" t="str" cm="1">
        <f t="array" aca="1" ref="I48" ca="1">IF(G48=TRUE,IF(AND(E48="Masculin",C45="Tables stationnaires"),INDIRECT("'Homme stationnaire 2025'!DA"&amp;F48+2),IF(AND(E48="Masculin",C45="Tables prospectives"),INDIRECT("'Homme prospectif 2025'!CM"&amp;F48+2),IF(AND(E48="Féminin",C45="Tables stationnaires"),INDIRECT("'Femme stationnaire 2025'!DA"&amp;F48+2),IF(AND(E48="Féminin",C45="Tables prospectives"),INDIRECT("'Femme prospectif 2025'!CM"&amp;F48+2),IF(AND(E48="Indéterminé",C45="Tables stationnaires"),INDIRECT("'I Stationnaire 2025'!DA"&amp;F48+2),IF(AND(E48="Indéterminé",C45="Tables prospectives"),INDIRECT("'I prospectif 2025'!CM"&amp;F48+2),"")))))),IF(AND(E48="Masculin",C45="Tables stationnaires"),INDIRECT("'Homme stationnaire 2025'!"&amp;ADDRESS(F48+2,H48+1,4,1)),
IF(AND(E48="Masculin",C45="Tables prospectives"),
IF(H48+1&gt;90,INDIRECT("'Homme prospectif 2025'!CM"&amp;F48+2),
INDIRECT("'Homme prospectif 2025'!"&amp;ADDRESS(F48+2,H48+1,4,1))),
IF(AND(E48="Féminin",C45="Tables stationnaires"),
INDIRECT("'Femme stationnaire 2025'!"&amp;ADDRESS(F48+2,H48+1,4,1)),
IF(AND(E48="Féminin",C45="Tables prospectives"),
IF(H48+1&gt;90,INDIRECT("'Femme prospectif 2025'!CM"&amp;F48+2),
INDIRECT("'Femme prospectif 2025'!"&amp;ADDRESS(F48+2,H48+1,4,1))),
IF(AND(E48="Indéterminé",C45="Tables stationnaires"),
INDIRECT("'I Stationnaire 2025'!"&amp;ADDRESS(F48+2,H48+1,4,1)),
IF(AND(E48="Indéterminé",C45="Tables prospectives"),
IF(H48+1&gt;90,INDIRECT("'I prospectif 2025'!CM"&amp;F48+2),
INDIRECT("'I prospectif 2025'!"&amp;ADDRESS(F48+2,H48+1,4,1))),"")))))))</f>
        <v/>
      </c>
      <c r="J48" s="28">
        <f>A48-(B48 * IF(C48="Par jour", 365.25, IF(C48="Par semaine", 52.18, IF(C48="Par mois", 12, IF(C48="Par an",1, 0)))))</f>
        <v>0</v>
      </c>
      <c r="K48" s="28" t="e">
        <f ca="1">J48*I48</f>
        <v>#VALUE!</v>
      </c>
    </row>
    <row r="50" spans="1:7" ht="45" x14ac:dyDescent="0.25">
      <c r="A50" s="22" t="s">
        <v>400</v>
      </c>
    </row>
    <row r="51" spans="1:7" x14ac:dyDescent="0.25">
      <c r="A51" s="28" t="e">
        <f ca="1">K48+H42</f>
        <v>#VALUE!</v>
      </c>
    </row>
    <row r="54" spans="1:7" ht="37.5" thickBot="1" x14ac:dyDescent="0.3">
      <c r="B54" s="20" t="s">
        <v>37</v>
      </c>
      <c r="C54" s="21" t="s">
        <v>38</v>
      </c>
      <c r="D54" s="20"/>
      <c r="E54" s="20"/>
    </row>
    <row r="55" spans="1:7" ht="15.75" thickBot="1" x14ac:dyDescent="0.3">
      <c r="A55" s="109" t="s">
        <v>364</v>
      </c>
      <c r="B55" s="19">
        <f>G66</f>
        <v>0</v>
      </c>
      <c r="C55" s="59">
        <f>B55*Dossier!$B$20*Dossier!$B$21</f>
        <v>0</v>
      </c>
      <c r="D55" s="106"/>
      <c r="E55" s="105"/>
    </row>
    <row r="57" spans="1:7" ht="30" x14ac:dyDescent="0.25">
      <c r="A57" s="22" t="s">
        <v>40</v>
      </c>
      <c r="B57" s="22" t="s">
        <v>58</v>
      </c>
      <c r="C57" s="22" t="s">
        <v>41</v>
      </c>
      <c r="D57" s="22" t="s">
        <v>42</v>
      </c>
      <c r="E57" s="22" t="s">
        <v>45</v>
      </c>
      <c r="F57" s="22" t="s">
        <v>46</v>
      </c>
      <c r="G57" s="23" t="s">
        <v>365</v>
      </c>
    </row>
    <row r="58" spans="1:7" x14ac:dyDescent="0.25">
      <c r="A58" s="3"/>
      <c r="B58" s="2"/>
      <c r="C58" s="25"/>
      <c r="D58" s="3"/>
      <c r="E58" s="5" t="str">
        <f>IF($D58="Oui, Indice annuel",VLOOKUP(YEAR($B58),'Indices d''actualisation'!$A$4:$C$27,2,FALSE),IF($D58="Oui, Indice mensuel",VLOOKUP(DATE(YEAR($B58),MONTH($B58),1),'Indices d''actualisation'!$G$4:$H$291,2,FALSE),""))</f>
        <v/>
      </c>
      <c r="F58" s="5" t="str">
        <f>IF($D58="Oui, Indice annuel", VLOOKUP(YEAR(Dossier!$B$11), 'Indices d''actualisation'!$A$4:$C$27, 2, FALSE),IF($D58="Oui, Indice mensuel",VLOOKUP(DATE(YEAR(Dossier!$B$11),MONTH(Dossier!$B$11),1),'Indices d''actualisation'!$G$4:$H$291,2,FALSE),""))</f>
        <v/>
      </c>
      <c r="G58" s="27">
        <f>IF(OR(D58="Oui, Indice annuel",D58="Oui, Indice mensuel"),C58*F58/E58,C58)</f>
        <v>0</v>
      </c>
    </row>
    <row r="59" spans="1:7" x14ac:dyDescent="0.25">
      <c r="A59" s="3"/>
      <c r="B59" s="2"/>
      <c r="C59" s="25"/>
      <c r="D59" s="3"/>
      <c r="E59" s="5" t="str">
        <f>IF($D59="Oui, Indice annuel",VLOOKUP(YEAR($B59),'Indices d''actualisation'!$A$4:$C$27,2,FALSE),IF($D59="Oui, Indice mensuel",VLOOKUP(DATE(YEAR($B59),MONTH($B59),1),'Indices d''actualisation'!$G$4:$H$291,2,FALSE),""))</f>
        <v/>
      </c>
      <c r="F59" s="5" t="str">
        <f>IF($D59="Oui, Indice annuel", VLOOKUP(YEAR(Dossier!$B$11), 'Indices d''actualisation'!$A$4:$C$27, 2, FALSE),IF($D59="Oui, Indice mensuel",VLOOKUP(DATE(YEAR(Dossier!$B$11),MONTH(Dossier!$B$11),1),'Indices d''actualisation'!$G$4:$H$291,2,FALSE),""))</f>
        <v/>
      </c>
      <c r="G59" s="27">
        <f t="shared" ref="G59:G65" si="7">IF(OR(D59="Oui, Indice annuel",D59="Oui, Indice mensuel"),C59*F59/E59,C59)</f>
        <v>0</v>
      </c>
    </row>
    <row r="60" spans="1:7" x14ac:dyDescent="0.25">
      <c r="A60" s="3"/>
      <c r="B60" s="2"/>
      <c r="C60" s="25"/>
      <c r="D60" s="3"/>
      <c r="E60" s="5" t="str">
        <f>IF($D60="Oui, Indice annuel",VLOOKUP(YEAR($B60),'Indices d''actualisation'!$A$4:$C$27,2,FALSE),IF($D60="Oui, Indice mensuel",VLOOKUP(DATE(YEAR($B60),MONTH($B60),1),'Indices d''actualisation'!$G$4:$H$291,2,FALSE),""))</f>
        <v/>
      </c>
      <c r="F60" s="5" t="str">
        <f>IF($D60="Oui, Indice annuel", VLOOKUP(YEAR(Dossier!$B$11), 'Indices d''actualisation'!$A$4:$C$27, 2, FALSE),IF($D60="Oui, Indice mensuel",VLOOKUP(DATE(YEAR(Dossier!$B$11),MONTH(Dossier!$B$11),1),'Indices d''actualisation'!$G$4:$H$291,2,FALSE),""))</f>
        <v/>
      </c>
      <c r="G60" s="27">
        <f t="shared" si="7"/>
        <v>0</v>
      </c>
    </row>
    <row r="61" spans="1:7" x14ac:dyDescent="0.25">
      <c r="A61" s="3"/>
      <c r="B61" s="2"/>
      <c r="C61" s="25"/>
      <c r="D61" s="3"/>
      <c r="E61" s="5" t="str">
        <f>IF($D61="Oui, Indice annuel",VLOOKUP(YEAR($B61),'Indices d''actualisation'!$A$4:$C$27,2,FALSE),IF($D61="Oui, Indice mensuel",VLOOKUP(DATE(YEAR($B61),MONTH($B61),1),'Indices d''actualisation'!$G$4:$H$291,2,FALSE),""))</f>
        <v/>
      </c>
      <c r="F61" s="5" t="str">
        <f>IF($D61="Oui, Indice annuel", VLOOKUP(YEAR(Dossier!$B$11), 'Indices d''actualisation'!$A$4:$C$27, 2, FALSE),IF($D61="Oui, Indice mensuel",VLOOKUP(DATE(YEAR(Dossier!$B$11),MONTH(Dossier!$B$11),1),'Indices d''actualisation'!$G$4:$H$291,2,FALSE),""))</f>
        <v/>
      </c>
      <c r="G61" s="27">
        <f t="shared" si="7"/>
        <v>0</v>
      </c>
    </row>
    <row r="62" spans="1:7" x14ac:dyDescent="0.25">
      <c r="A62" s="3"/>
      <c r="B62" s="2"/>
      <c r="C62" s="25"/>
      <c r="D62" s="3"/>
      <c r="E62" s="5" t="str">
        <f>IF($D62="Oui, Indice annuel",VLOOKUP(YEAR($B62),'Indices d''actualisation'!$A$4:$C$27,2,FALSE),IF($D62="Oui, Indice mensuel",VLOOKUP(DATE(YEAR($B62),MONTH($B62),1),'Indices d''actualisation'!$G$4:$H$291,2,FALSE),""))</f>
        <v/>
      </c>
      <c r="F62" s="5" t="str">
        <f>IF($D62="Oui, Indice annuel", VLOOKUP(YEAR(Dossier!$B$11), 'Indices d''actualisation'!$A$4:$C$27, 2, FALSE),IF($D62="Oui, Indice mensuel",VLOOKUP(DATE(YEAR(Dossier!$B$11),MONTH(Dossier!$B$11),1),'Indices d''actualisation'!$G$4:$H$291,2,FALSE),""))</f>
        <v/>
      </c>
      <c r="G62" s="27">
        <f t="shared" si="7"/>
        <v>0</v>
      </c>
    </row>
    <row r="63" spans="1:7" x14ac:dyDescent="0.25">
      <c r="A63" s="3"/>
      <c r="B63" s="2"/>
      <c r="C63" s="25"/>
      <c r="D63" s="3"/>
      <c r="E63" s="5" t="str">
        <f>IF($D63="Oui, Indice annuel",VLOOKUP(YEAR($B63),'Indices d''actualisation'!$A$4:$C$27,2,FALSE),IF($D63="Oui, Indice mensuel",VLOOKUP(DATE(YEAR($B63),MONTH($B63),1),'Indices d''actualisation'!$G$4:$H$291,2,FALSE),""))</f>
        <v/>
      </c>
      <c r="F63" s="5" t="str">
        <f>IF($D63="Oui, Indice annuel", VLOOKUP(YEAR(Dossier!$B$11), 'Indices d''actualisation'!$A$4:$C$27, 2, FALSE),IF($D63="Oui, Indice mensuel",VLOOKUP(DATE(YEAR(Dossier!$B$11),MONTH(Dossier!$B$11),1),'Indices d''actualisation'!$G$4:$H$291,2,FALSE),""))</f>
        <v/>
      </c>
      <c r="G63" s="27">
        <f t="shared" si="7"/>
        <v>0</v>
      </c>
    </row>
    <row r="64" spans="1:7" x14ac:dyDescent="0.25">
      <c r="A64" s="3"/>
      <c r="B64" s="2"/>
      <c r="C64" s="25"/>
      <c r="D64" s="3"/>
      <c r="E64" s="5" t="str">
        <f>IF($D64="Oui, Indice annuel",VLOOKUP(YEAR($B64),'Indices d''actualisation'!$A$4:$C$27,2,FALSE),IF($D64="Oui, Indice mensuel",VLOOKUP(DATE(YEAR($B64),MONTH($B64),1),'Indices d''actualisation'!$G$4:$H$291,2,FALSE),""))</f>
        <v/>
      </c>
      <c r="F64" s="5" t="str">
        <f>IF($D64="Oui, Indice annuel", VLOOKUP(YEAR(Dossier!$B$11), 'Indices d''actualisation'!$A$4:$C$27, 2, FALSE),IF($D64="Oui, Indice mensuel",VLOOKUP(DATE(YEAR(Dossier!$B$11),MONTH(Dossier!$B$11),1),'Indices d''actualisation'!$G$4:$H$291,2,FALSE),""))</f>
        <v/>
      </c>
      <c r="G64" s="27">
        <f t="shared" si="7"/>
        <v>0</v>
      </c>
    </row>
    <row r="65" spans="1:7" x14ac:dyDescent="0.25">
      <c r="A65" s="3"/>
      <c r="B65" s="2"/>
      <c r="C65" s="25"/>
      <c r="D65" s="3"/>
      <c r="E65" s="5" t="str">
        <f>IF($D65="Oui, Indice annuel",VLOOKUP(YEAR($B65),'Indices d''actualisation'!$A$4:$C$27,2,FALSE),IF($D65="Oui, Indice mensuel",VLOOKUP(DATE(YEAR($B65),MONTH($B65),1),'Indices d''actualisation'!$G$4:$H$291,2,FALSE),""))</f>
        <v/>
      </c>
      <c r="F65" s="5" t="str">
        <f>IF($D65="Oui, Indice annuel", VLOOKUP(YEAR(Dossier!$B$11), 'Indices d''actualisation'!$A$4:$C$27, 2, FALSE),IF($D65="Oui, Indice mensuel",VLOOKUP(DATE(YEAR(Dossier!$B$11),MONTH(Dossier!$B$11),1),'Indices d''actualisation'!$G$4:$H$291,2,FALSE),""))</f>
        <v/>
      </c>
      <c r="G65" s="27">
        <f t="shared" si="7"/>
        <v>0</v>
      </c>
    </row>
    <row r="66" spans="1:7" x14ac:dyDescent="0.25">
      <c r="F66" s="69" t="s">
        <v>73</v>
      </c>
      <c r="G66" s="28">
        <f>SUM(G58:G65)</f>
        <v>0</v>
      </c>
    </row>
    <row r="68" spans="1:7" ht="37.5" thickBot="1" x14ac:dyDescent="0.3">
      <c r="B68" s="20" t="s">
        <v>37</v>
      </c>
      <c r="C68" s="21" t="s">
        <v>38</v>
      </c>
    </row>
    <row r="69" spans="1:7" ht="15.75" thickBot="1" x14ac:dyDescent="0.3">
      <c r="A69" s="109" t="s">
        <v>372</v>
      </c>
      <c r="B69" s="19">
        <f>B72</f>
        <v>0</v>
      </c>
      <c r="C69" s="59">
        <f>B69*Dossier!$B$20*Dossier!$B$21</f>
        <v>0</v>
      </c>
    </row>
    <row r="71" spans="1:7" x14ac:dyDescent="0.25">
      <c r="A71" s="18" t="s">
        <v>78</v>
      </c>
      <c r="B71" t="s">
        <v>133</v>
      </c>
    </row>
    <row r="72" spans="1:7" x14ac:dyDescent="0.25">
      <c r="A72" s="3" t="s">
        <v>124</v>
      </c>
      <c r="B72" s="27">
        <f>IF(A72="Evaluation forfaitaire",C85,M101)</f>
        <v>0</v>
      </c>
    </row>
    <row r="73" spans="1:7" x14ac:dyDescent="0.25">
      <c r="B73" s="75"/>
    </row>
    <row r="74" spans="1:7" x14ac:dyDescent="0.25">
      <c r="A74" s="18" t="s">
        <v>122</v>
      </c>
    </row>
    <row r="75" spans="1:7" ht="30" x14ac:dyDescent="0.25">
      <c r="A75" s="22" t="s">
        <v>368</v>
      </c>
      <c r="B75" s="22" t="s">
        <v>370</v>
      </c>
      <c r="C75" s="22" t="s">
        <v>41</v>
      </c>
      <c r="D75" s="22" t="s">
        <v>74</v>
      </c>
      <c r="E75" s="53" t="s">
        <v>369</v>
      </c>
    </row>
    <row r="76" spans="1:7" x14ac:dyDescent="0.25">
      <c r="A76" s="3"/>
      <c r="B76" s="3"/>
      <c r="C76" s="25"/>
      <c r="D76" s="27">
        <f>C76*Dossier!$B$20*Dossier!$B$21</f>
        <v>0</v>
      </c>
      <c r="E76" s="34" t="str">
        <f>IF(ISTEXT(B76),HYPERLINK(
    "https://app.themia.pro/searches/new?isDeceased=false&amp;indirect_victim_indemnity_events-extra_patrimoniaux_indirectes-PREJUDICE_AFFECTION={%22exists%22:true,%22role%22:%22" &amp;
    SUBSTITUTE(
        SUBSTITUTE(
            SUBSTITUTE(
                SUBSTITUTE(
                    SUBSTITUTE(
                        SUBSTITUTE(
                            SUBSTITUTE(
                                B76,
                                "Conjoint(e)", "conjoint"
                            ),
                            "Enfant", "enfant"
                        ),
                        "Parent", "parent"
                    ),
                    "Frère/Soeur", "frere_soeur"
                ),
                "Petit-enfant", "petit_enfant"
            ),
            "Grand-parent", "grand_parent"
        ),
        "Autre", "autre_victime_indirecte"
    ) &amp;
    "%22,%22posture%22:%22award%22}",
    "Cliquez ici"
),"")</f>
        <v/>
      </c>
    </row>
    <row r="77" spans="1:7" x14ac:dyDescent="0.25">
      <c r="A77" s="3"/>
      <c r="B77" s="3"/>
      <c r="C77" s="25"/>
      <c r="D77" s="27">
        <f>C77*Dossier!$B$20*Dossier!$B$21</f>
        <v>0</v>
      </c>
      <c r="E77" s="34" t="str">
        <f t="shared" ref="E77:E84" si="8">IF(ISTEXT(B77),HYPERLINK(
    "https://app.themia.pro/searches/new?isDeceased=false&amp;indirect_victim_indemnity_events-extra_patrimoniaux_indirectes-PREJUDICE_AFFECTION={%22exists%22:true,%22role%22:%22" &amp;
    SUBSTITUTE(
        SUBSTITUTE(
            SUBSTITUTE(
                SUBSTITUTE(
                    SUBSTITUTE(
                        SUBSTITUTE(
                            SUBSTITUTE(
                                B77,
                                "Conjoint(e)", "conjoint"
                            ),
                            "Enfant", "enfant"
                        ),
                        "Parent", "parent"
                    ),
                    "Frère/Soeur", "frere_soeur"
                ),
                "Petit-enfant", "petit_enfant"
            ),
            "Grand-parent", "grand_parent"
        ),
        "Autre", "autre_victime_indirecte"
    ) &amp;
    "%22,%22posture%22:%22award%22}",
    "Cliquez ici"
),"")</f>
        <v/>
      </c>
    </row>
    <row r="78" spans="1:7" x14ac:dyDescent="0.25">
      <c r="A78" s="3"/>
      <c r="B78" s="3"/>
      <c r="C78" s="25"/>
      <c r="D78" s="27">
        <f>C78*Dossier!$B$20*Dossier!$B$21</f>
        <v>0</v>
      </c>
      <c r="E78" s="34" t="str">
        <f t="shared" si="8"/>
        <v/>
      </c>
    </row>
    <row r="79" spans="1:7" x14ac:dyDescent="0.25">
      <c r="A79" s="3"/>
      <c r="B79" s="3"/>
      <c r="C79" s="25"/>
      <c r="D79" s="27">
        <f>C79*Dossier!$B$20*Dossier!$B$21</f>
        <v>0</v>
      </c>
      <c r="E79" s="34" t="str">
        <f t="shared" si="8"/>
        <v/>
      </c>
    </row>
    <row r="80" spans="1:7" x14ac:dyDescent="0.25">
      <c r="A80" s="3"/>
      <c r="B80" s="3"/>
      <c r="C80" s="25"/>
      <c r="D80" s="27">
        <f>C80*Dossier!$B$20*Dossier!$B$21</f>
        <v>0</v>
      </c>
      <c r="E80" s="34" t="str">
        <f t="shared" si="8"/>
        <v/>
      </c>
    </row>
    <row r="81" spans="1:15" x14ac:dyDescent="0.25">
      <c r="A81" s="3"/>
      <c r="B81" s="3"/>
      <c r="C81" s="25"/>
      <c r="D81" s="27">
        <f>C81*Dossier!$B$20*Dossier!$B$21</f>
        <v>0</v>
      </c>
      <c r="E81" s="34" t="str">
        <f t="shared" si="8"/>
        <v/>
      </c>
    </row>
    <row r="82" spans="1:15" x14ac:dyDescent="0.25">
      <c r="A82" s="3"/>
      <c r="B82" s="3"/>
      <c r="C82" s="25"/>
      <c r="D82" s="27">
        <f>C82*Dossier!$B$20*Dossier!$B$21</f>
        <v>0</v>
      </c>
      <c r="E82" s="34" t="str">
        <f t="shared" si="8"/>
        <v/>
      </c>
    </row>
    <row r="83" spans="1:15" x14ac:dyDescent="0.25">
      <c r="A83" s="3"/>
      <c r="B83" s="3"/>
      <c r="C83" s="25"/>
      <c r="D83" s="27">
        <f>C83*Dossier!$B$20*Dossier!$B$21</f>
        <v>0</v>
      </c>
      <c r="E83" s="34" t="str">
        <f t="shared" si="8"/>
        <v/>
      </c>
    </row>
    <row r="84" spans="1:15" x14ac:dyDescent="0.25">
      <c r="A84" s="3"/>
      <c r="B84" s="3"/>
      <c r="C84" s="25"/>
      <c r="D84" s="27">
        <f>C84*Dossier!$B$20*Dossier!$B$21</f>
        <v>0</v>
      </c>
      <c r="E84" s="34" t="str">
        <f t="shared" si="8"/>
        <v/>
      </c>
    </row>
    <row r="85" spans="1:15" x14ac:dyDescent="0.25">
      <c r="B85" s="69" t="s">
        <v>73</v>
      </c>
      <c r="C85" s="28">
        <f>SUM(C76:C84)</f>
        <v>0</v>
      </c>
      <c r="D85" s="28">
        <f>SUM(D76:D84)</f>
        <v>0</v>
      </c>
    </row>
    <row r="87" spans="1:15" x14ac:dyDescent="0.25">
      <c r="A87" s="18" t="s">
        <v>124</v>
      </c>
    </row>
    <row r="88" spans="1:15" x14ac:dyDescent="0.25">
      <c r="A88" s="18"/>
    </row>
    <row r="89" spans="1:15" ht="45" x14ac:dyDescent="0.25">
      <c r="A89" s="149" t="s">
        <v>402</v>
      </c>
      <c r="B89" s="149"/>
      <c r="C89" s="3">
        <f>Dossier!D11</f>
        <v>0</v>
      </c>
      <c r="D89" s="22" t="s">
        <v>403</v>
      </c>
      <c r="E89" s="22" t="s">
        <v>404</v>
      </c>
      <c r="F89" s="107"/>
    </row>
    <row r="90" spans="1:15" x14ac:dyDescent="0.25">
      <c r="D90" s="11">
        <f>VLOOKUP(C89,'Mortalité 2020-2022'!A5:J109,IF(Dossier!B6="Masculin",4,IF(Dossier!B6="Féminin",7,10)))</f>
        <v>79.202399999999997</v>
      </c>
      <c r="E90" s="5">
        <f>INT(D90*365.25)</f>
        <v>28928</v>
      </c>
      <c r="K90" t="s">
        <v>383</v>
      </c>
    </row>
    <row r="91" spans="1:15" ht="60" x14ac:dyDescent="0.25">
      <c r="A91" s="22" t="s">
        <v>368</v>
      </c>
      <c r="B91" s="22" t="s">
        <v>370</v>
      </c>
      <c r="C91" s="22" t="s">
        <v>384</v>
      </c>
      <c r="D91" s="22" t="s">
        <v>401</v>
      </c>
      <c r="E91" s="22" t="s">
        <v>405</v>
      </c>
      <c r="F91" s="22" t="s">
        <v>377</v>
      </c>
      <c r="G91" s="22" t="s">
        <v>378</v>
      </c>
      <c r="H91" s="22" t="s">
        <v>379</v>
      </c>
      <c r="I91" s="22" t="s">
        <v>380</v>
      </c>
      <c r="J91" s="22" t="s">
        <v>381</v>
      </c>
      <c r="K91" s="22" t="s">
        <v>382</v>
      </c>
      <c r="L91" s="22" t="s">
        <v>406</v>
      </c>
      <c r="M91" s="22" t="s">
        <v>407</v>
      </c>
      <c r="N91" s="22" t="s">
        <v>74</v>
      </c>
      <c r="O91" s="53" t="s">
        <v>369</v>
      </c>
    </row>
    <row r="92" spans="1:15" x14ac:dyDescent="0.25">
      <c r="A92" s="3" t="str">
        <f t="shared" ref="A92:B100" si="9">IF(ISBLANK(A76),"",A76)</f>
        <v/>
      </c>
      <c r="B92" s="3" t="str">
        <f t="shared" si="9"/>
        <v/>
      </c>
      <c r="C92" s="25"/>
      <c r="D92" s="68">
        <f>DATEDIF(Dossier!$B$9,Dossier!$B$11,"d")</f>
        <v>0</v>
      </c>
      <c r="E92" s="27" t="str">
        <f>IF(ISNUMBER(C92),C92*D92,"")</f>
        <v/>
      </c>
      <c r="F92" s="3"/>
      <c r="G92" s="2"/>
      <c r="H92" s="5" t="str">
        <f>IF(ISNUMBER(G92),DATEDIF(G92,Dossier!$B$9,"Y"),"")</f>
        <v/>
      </c>
      <c r="I92" s="11" t="str">
        <f>IF(ISNUMBER(H92),VLOOKUP(H92,'Mortalité 2020-2022'!$A$5:$J$109,IF(F92="Masculin",4,IF(F92="Féminin",7,10))),"")</f>
        <v/>
      </c>
      <c r="J92" s="5" t="str">
        <f>IF(ISNUMBER(I92),INT(I92*365.25),"")</f>
        <v/>
      </c>
      <c r="K92" s="5" t="str">
        <f>IF(ISNUMBER(J92),MIN($E$127,J92),"")</f>
        <v/>
      </c>
      <c r="L92" s="28" t="str">
        <f t="shared" ref="L92:L100" si="10">IF(ISNUMBER(K92),C92*K92,"")</f>
        <v/>
      </c>
      <c r="M92" s="28" t="str">
        <f>IF(ISNUMBER(L92),L92+E92,"")</f>
        <v/>
      </c>
      <c r="N92" s="27" t="str">
        <f>IF(ISNUMBER(M92),M92*Dossier!$B$20*Dossier!$B$21,"")</f>
        <v/>
      </c>
      <c r="O92" s="34" t="str">
        <f>IF(ISTEXT(B92),HYPERLINK(
    "https://app.themia.pro/jurimetrics/dommage-corporel?isDeceased=false&amp;damages={%22affection_prejudice%22:{%22relationship_to_direct%22:%22" &amp;
    SUBSTITUTE(
        SUBSTITUTE(
            SUBSTITUTE(
                SUBSTITUTE(
                    SUBSTITUTE(
                        SUBSTITUTE(
                            SUBSTITUTE(
                                B92,
                                "Conjoint(e)", "CONJOINT"
                            ),
                            "Enfant", "ENFANT"
                        ),
                        "Parent", "PARENT"
                    ),
                    "Frère/Soeur", "FRERE_SOEUR"
                ),
                "Petit-enfant", "PETIT_ENFANT"
            ),
            "Grand-parent", "GRAND_PARENT"
        ),
        "Autre", "AUTRE"
    ) &amp;
    "%22}}",
    "Cliquez ici"
),"")</f>
        <v>Cliquez ici</v>
      </c>
    </row>
    <row r="93" spans="1:15" x14ac:dyDescent="0.25">
      <c r="A93" s="3" t="str">
        <f t="shared" si="9"/>
        <v/>
      </c>
      <c r="B93" s="3" t="str">
        <f t="shared" si="9"/>
        <v/>
      </c>
      <c r="C93" s="25"/>
      <c r="D93" s="68">
        <f>DATEDIF(Dossier!$B$9,Dossier!$B$11,"d")</f>
        <v>0</v>
      </c>
      <c r="E93" s="27" t="str">
        <f t="shared" ref="E93:E100" si="11">IF(ISNUMBER(C93),C93*D93,"")</f>
        <v/>
      </c>
      <c r="F93" s="3"/>
      <c r="G93" s="3"/>
      <c r="H93" s="5" t="str">
        <f>IF(ISNUMBER(G93),DATEDIF(G93,Dossier!$B$9,"Y"),"")</f>
        <v/>
      </c>
      <c r="I93" s="11" t="str">
        <f>IF(ISNUMBER(H93),VLOOKUP(H93,'Mortalité 2020-2022'!$A$5:$J$109,IF(F93="Masculin",4,IF(F93="Féminin",7,10))),"")</f>
        <v/>
      </c>
      <c r="J93" s="5" t="str">
        <f t="shared" ref="J93:J100" si="12">IF(ISNUMBER(I93),INT(I93*365.25),"")</f>
        <v/>
      </c>
      <c r="K93" s="5" t="str">
        <f t="shared" ref="K93:K100" si="13">IF(ISNUMBER(J93),MIN($E$127,J93),"")</f>
        <v/>
      </c>
      <c r="L93" s="28" t="str">
        <f t="shared" si="10"/>
        <v/>
      </c>
      <c r="M93" s="28" t="str">
        <f t="shared" ref="M93:M100" si="14">IF(ISNUMBER(L93),L93+E93,"")</f>
        <v/>
      </c>
      <c r="N93" s="27" t="str">
        <f>IF(ISNUMBER(M93),M93*Dossier!$B$20*Dossier!$B$21,"")</f>
        <v/>
      </c>
      <c r="O93" s="34" t="str">
        <f t="shared" ref="O93:O100" si="15">IF(ISTEXT(B93),HYPERLINK(
    "https://app.themia.pro/jurimetrics/dommage-corporel?isDeceased=false&amp;damages={%22affection_prejudice%22:{%22relationship_to_direct%22:%22" &amp;
    SUBSTITUTE(
        SUBSTITUTE(
            SUBSTITUTE(
                SUBSTITUTE(
                    SUBSTITUTE(
                        SUBSTITUTE(
                            SUBSTITUTE(
                                B93,
                                "Conjoint(e)", "CONJOINT"
                            ),
                            "Enfant", "ENFANT"
                        ),
                        "Parent", "PARENT"
                    ),
                    "Frère/Soeur", "FRERE_SOEUR"
                ),
                "Petit-enfant", "PETIT_ENFANT"
            ),
            "Grand-parent", "GRAND_PARENT"
        ),
        "Autre", "AUTRE"
    ) &amp;
    "%22}}",
    "Cliquez ici"
),"")</f>
        <v>Cliquez ici</v>
      </c>
    </row>
    <row r="94" spans="1:15" x14ac:dyDescent="0.25">
      <c r="A94" s="3" t="str">
        <f t="shared" si="9"/>
        <v/>
      </c>
      <c r="B94" s="3" t="str">
        <f t="shared" si="9"/>
        <v/>
      </c>
      <c r="C94" s="25"/>
      <c r="D94" s="68">
        <f>DATEDIF(Dossier!$B$9,Dossier!$B$11,"d")</f>
        <v>0</v>
      </c>
      <c r="E94" s="27" t="str">
        <f t="shared" si="11"/>
        <v/>
      </c>
      <c r="F94" s="3"/>
      <c r="G94" s="2"/>
      <c r="H94" s="5" t="str">
        <f>IF(ISNUMBER(G94),DATEDIF(G94,Dossier!$B$9,"Y"),"")</f>
        <v/>
      </c>
      <c r="I94" s="11" t="str">
        <f>IF(ISNUMBER(H94),VLOOKUP(H94,'Mortalité 2020-2022'!$A$5:$J$109,IF(F94="Masculin",4,IF(F94="Féminin",7,10))),"")</f>
        <v/>
      </c>
      <c r="J94" s="5" t="str">
        <f t="shared" si="12"/>
        <v/>
      </c>
      <c r="K94" s="5" t="str">
        <f t="shared" si="13"/>
        <v/>
      </c>
      <c r="L94" s="28" t="str">
        <f t="shared" si="10"/>
        <v/>
      </c>
      <c r="M94" s="28" t="str">
        <f t="shared" si="14"/>
        <v/>
      </c>
      <c r="N94" s="27" t="str">
        <f>IF(ISNUMBER(M94),M94*Dossier!$B$20*Dossier!$B$21,"")</f>
        <v/>
      </c>
      <c r="O94" s="34" t="str">
        <f t="shared" si="15"/>
        <v>Cliquez ici</v>
      </c>
    </row>
    <row r="95" spans="1:15" x14ac:dyDescent="0.25">
      <c r="A95" s="3" t="str">
        <f t="shared" si="9"/>
        <v/>
      </c>
      <c r="B95" s="3" t="str">
        <f t="shared" si="9"/>
        <v/>
      </c>
      <c r="C95" s="25"/>
      <c r="D95" s="68">
        <f>DATEDIF(Dossier!$B$9,Dossier!$B$11,"d")</f>
        <v>0</v>
      </c>
      <c r="E95" s="27" t="str">
        <f t="shared" si="11"/>
        <v/>
      </c>
      <c r="F95" s="3"/>
      <c r="G95" s="3"/>
      <c r="H95" s="5" t="str">
        <f>IF(ISNUMBER(G95),DATEDIF(G95,Dossier!$B$9,"Y"),"")</f>
        <v/>
      </c>
      <c r="I95" s="11" t="str">
        <f>IF(ISNUMBER(H95),VLOOKUP(H95,'Mortalité 2020-2022'!$A$5:$J$109,IF(F95="Masculin",4,IF(F95="Féminin",7,10))),"")</f>
        <v/>
      </c>
      <c r="J95" s="5" t="str">
        <f t="shared" si="12"/>
        <v/>
      </c>
      <c r="K95" s="5" t="str">
        <f t="shared" si="13"/>
        <v/>
      </c>
      <c r="L95" s="28" t="str">
        <f t="shared" si="10"/>
        <v/>
      </c>
      <c r="M95" s="28" t="str">
        <f t="shared" si="14"/>
        <v/>
      </c>
      <c r="N95" s="27" t="str">
        <f>IF(ISNUMBER(M95),M95*Dossier!$B$20*Dossier!$B$21,"")</f>
        <v/>
      </c>
      <c r="O95" s="34" t="str">
        <f t="shared" si="15"/>
        <v>Cliquez ici</v>
      </c>
    </row>
    <row r="96" spans="1:15" x14ac:dyDescent="0.25">
      <c r="A96" s="3" t="str">
        <f t="shared" si="9"/>
        <v/>
      </c>
      <c r="B96" s="3" t="str">
        <f t="shared" si="9"/>
        <v/>
      </c>
      <c r="C96" s="25"/>
      <c r="D96" s="68">
        <f>DATEDIF(Dossier!$B$9,Dossier!$B$11,"d")</f>
        <v>0</v>
      </c>
      <c r="E96" s="27" t="str">
        <f t="shared" si="11"/>
        <v/>
      </c>
      <c r="F96" s="3"/>
      <c r="G96" s="3"/>
      <c r="H96" s="5" t="str">
        <f>IF(ISNUMBER(G96),DATEDIF(G96,Dossier!$B$9,"Y"),"")</f>
        <v/>
      </c>
      <c r="I96" s="11" t="str">
        <f>IF(ISNUMBER(H96),VLOOKUP(H96,'Mortalité 2020-2022'!$A$5:$J$109,IF(F96="Masculin",4,IF(F96="Féminin",7,10))),"")</f>
        <v/>
      </c>
      <c r="J96" s="5" t="str">
        <f t="shared" si="12"/>
        <v/>
      </c>
      <c r="K96" s="5" t="str">
        <f t="shared" si="13"/>
        <v/>
      </c>
      <c r="L96" s="28" t="str">
        <f t="shared" si="10"/>
        <v/>
      </c>
      <c r="M96" s="28" t="str">
        <f t="shared" si="14"/>
        <v/>
      </c>
      <c r="N96" s="27" t="str">
        <f>IF(ISNUMBER(M96),M96*Dossier!$B$20*Dossier!$B$21,"")</f>
        <v/>
      </c>
      <c r="O96" s="34" t="str">
        <f t="shared" si="15"/>
        <v>Cliquez ici</v>
      </c>
    </row>
    <row r="97" spans="1:15" x14ac:dyDescent="0.25">
      <c r="A97" s="3" t="str">
        <f t="shared" si="9"/>
        <v/>
      </c>
      <c r="B97" s="3" t="str">
        <f t="shared" si="9"/>
        <v/>
      </c>
      <c r="C97" s="25"/>
      <c r="D97" s="68">
        <f>DATEDIF(Dossier!$B$9,Dossier!$B$11,"d")</f>
        <v>0</v>
      </c>
      <c r="E97" s="27" t="str">
        <f t="shared" si="11"/>
        <v/>
      </c>
      <c r="F97" s="3"/>
      <c r="G97" s="3"/>
      <c r="H97" s="5" t="str">
        <f>IF(ISNUMBER(G97),DATEDIF(G97,Dossier!$B$9,"Y"),"")</f>
        <v/>
      </c>
      <c r="I97" s="11" t="str">
        <f>IF(ISNUMBER(H97),VLOOKUP(H97,'Mortalité 2020-2022'!$A$5:$J$109,IF(F97="Masculin",4,IF(F97="Féminin",7,10))),"")</f>
        <v/>
      </c>
      <c r="J97" s="5" t="str">
        <f t="shared" si="12"/>
        <v/>
      </c>
      <c r="K97" s="5" t="str">
        <f t="shared" si="13"/>
        <v/>
      </c>
      <c r="L97" s="28" t="str">
        <f t="shared" si="10"/>
        <v/>
      </c>
      <c r="M97" s="28" t="str">
        <f t="shared" si="14"/>
        <v/>
      </c>
      <c r="N97" s="27" t="str">
        <f>IF(ISNUMBER(M97),M97*Dossier!$B$20*Dossier!$B$21,"")</f>
        <v/>
      </c>
      <c r="O97" s="34" t="str">
        <f t="shared" si="15"/>
        <v>Cliquez ici</v>
      </c>
    </row>
    <row r="98" spans="1:15" x14ac:dyDescent="0.25">
      <c r="A98" s="3" t="str">
        <f t="shared" si="9"/>
        <v/>
      </c>
      <c r="B98" s="3" t="str">
        <f t="shared" si="9"/>
        <v/>
      </c>
      <c r="C98" s="25"/>
      <c r="D98" s="68">
        <f>DATEDIF(Dossier!$B$9,Dossier!$B$11,"d")</f>
        <v>0</v>
      </c>
      <c r="E98" s="27" t="str">
        <f t="shared" si="11"/>
        <v/>
      </c>
      <c r="F98" s="3"/>
      <c r="G98" s="3"/>
      <c r="H98" s="5" t="str">
        <f>IF(ISNUMBER(G98),DATEDIF(G98,Dossier!$B$9,"Y"),"")</f>
        <v/>
      </c>
      <c r="I98" s="11" t="str">
        <f>IF(ISNUMBER(H98),VLOOKUP(H98,'Mortalité 2020-2022'!$A$5:$J$109,IF(F98="Masculin",4,IF(F98="Féminin",7,10))),"")</f>
        <v/>
      </c>
      <c r="J98" s="5" t="str">
        <f t="shared" si="12"/>
        <v/>
      </c>
      <c r="K98" s="5" t="str">
        <f t="shared" si="13"/>
        <v/>
      </c>
      <c r="L98" s="28" t="str">
        <f t="shared" si="10"/>
        <v/>
      </c>
      <c r="M98" s="28" t="str">
        <f t="shared" si="14"/>
        <v/>
      </c>
      <c r="N98" s="27" t="str">
        <f>IF(ISNUMBER(M98),M98*Dossier!$B$20*Dossier!$B$21,"")</f>
        <v/>
      </c>
      <c r="O98" s="34" t="str">
        <f t="shared" si="15"/>
        <v>Cliquez ici</v>
      </c>
    </row>
    <row r="99" spans="1:15" x14ac:dyDescent="0.25">
      <c r="A99" s="3" t="str">
        <f t="shared" si="9"/>
        <v/>
      </c>
      <c r="B99" s="3" t="str">
        <f t="shared" si="9"/>
        <v/>
      </c>
      <c r="C99" s="25"/>
      <c r="D99" s="68">
        <f>DATEDIF(Dossier!$B$9,Dossier!$B$11,"d")</f>
        <v>0</v>
      </c>
      <c r="E99" s="27" t="str">
        <f t="shared" si="11"/>
        <v/>
      </c>
      <c r="F99" s="3"/>
      <c r="G99" s="3"/>
      <c r="H99" s="5" t="str">
        <f>IF(ISNUMBER(G99),DATEDIF(G99,Dossier!$B$9,"Y"),"")</f>
        <v/>
      </c>
      <c r="I99" s="11" t="str">
        <f>IF(ISNUMBER(H99),VLOOKUP(H99,'Mortalité 2020-2022'!$A$5:$J$109,IF(F99="Masculin",4,IF(F99="Féminin",7,10))),"")</f>
        <v/>
      </c>
      <c r="J99" s="5" t="str">
        <f t="shared" si="12"/>
        <v/>
      </c>
      <c r="K99" s="5" t="str">
        <f t="shared" si="13"/>
        <v/>
      </c>
      <c r="L99" s="28" t="str">
        <f t="shared" si="10"/>
        <v/>
      </c>
      <c r="M99" s="28" t="str">
        <f t="shared" si="14"/>
        <v/>
      </c>
      <c r="N99" s="27" t="str">
        <f>IF(ISNUMBER(M99),M99*Dossier!$B$20*Dossier!$B$21,"")</f>
        <v/>
      </c>
      <c r="O99" s="34" t="str">
        <f t="shared" si="15"/>
        <v>Cliquez ici</v>
      </c>
    </row>
    <row r="100" spans="1:15" x14ac:dyDescent="0.25">
      <c r="A100" s="3" t="str">
        <f t="shared" si="9"/>
        <v/>
      </c>
      <c r="B100" s="3" t="str">
        <f t="shared" si="9"/>
        <v/>
      </c>
      <c r="C100" s="25"/>
      <c r="D100" s="68">
        <f>DATEDIF(Dossier!$B$9,Dossier!$B$11,"d")</f>
        <v>0</v>
      </c>
      <c r="E100" s="27" t="str">
        <f t="shared" si="11"/>
        <v/>
      </c>
      <c r="F100" s="3"/>
      <c r="G100" s="3"/>
      <c r="H100" s="5" t="str">
        <f>IF(ISNUMBER(G100),DATEDIF(G100,Dossier!$B$9,"Y"),"")</f>
        <v/>
      </c>
      <c r="I100" s="11" t="str">
        <f>IF(ISNUMBER(H100),VLOOKUP(H100,'Mortalité 2020-2022'!$A$5:$J$109,IF(F100="Masculin",4,IF(F100="Féminin",7,10))),"")</f>
        <v/>
      </c>
      <c r="J100" s="5" t="str">
        <f t="shared" si="12"/>
        <v/>
      </c>
      <c r="K100" s="5" t="str">
        <f t="shared" si="13"/>
        <v/>
      </c>
      <c r="L100" s="28" t="str">
        <f t="shared" si="10"/>
        <v/>
      </c>
      <c r="M100" s="28" t="str">
        <f t="shared" si="14"/>
        <v/>
      </c>
      <c r="N100" s="27" t="str">
        <f>IF(ISNUMBER(M100),M100*Dossier!$B$20*Dossier!$B$21,"")</f>
        <v/>
      </c>
      <c r="O100" s="34" t="str">
        <f t="shared" si="15"/>
        <v>Cliquez ici</v>
      </c>
    </row>
    <row r="101" spans="1:15" x14ac:dyDescent="0.25">
      <c r="L101" s="69" t="s">
        <v>73</v>
      </c>
      <c r="M101" s="28">
        <f>SUM(M92:M100)</f>
        <v>0</v>
      </c>
      <c r="N101" s="28">
        <f>SUM(N92:N100)</f>
        <v>0</v>
      </c>
    </row>
    <row r="103" spans="1:15" x14ac:dyDescent="0.25">
      <c r="A103" s="109" t="s">
        <v>314</v>
      </c>
    </row>
    <row r="105" spans="1:15" ht="23.25" x14ac:dyDescent="0.25">
      <c r="A105" s="38" t="s">
        <v>408</v>
      </c>
      <c r="B105" s="38" t="s">
        <v>41</v>
      </c>
      <c r="C105" s="52" t="s">
        <v>108</v>
      </c>
    </row>
    <row r="106" spans="1:15" x14ac:dyDescent="0.25">
      <c r="A106" s="3" t="s">
        <v>387</v>
      </c>
      <c r="B106" s="25"/>
      <c r="C106" s="27">
        <f>B106*Dossier!$B$20*Dossier!$B$21</f>
        <v>0</v>
      </c>
    </row>
    <row r="107" spans="1:15" x14ac:dyDescent="0.25">
      <c r="A107" s="3"/>
      <c r="B107" s="25"/>
      <c r="C107" s="27">
        <f>B107*Dossier!$B$20*Dossier!$B$21</f>
        <v>0</v>
      </c>
    </row>
    <row r="108" spans="1:15" x14ac:dyDescent="0.25">
      <c r="A108" s="3"/>
      <c r="B108" s="25"/>
      <c r="C108" s="27">
        <f>B108*Dossier!$B$20*Dossier!$B$21</f>
        <v>0</v>
      </c>
    </row>
    <row r="109" spans="1:15" x14ac:dyDescent="0.25">
      <c r="A109" s="3"/>
      <c r="B109" s="25"/>
      <c r="C109" s="27">
        <f>B109*Dossier!$B$20*Dossier!$B$21</f>
        <v>0</v>
      </c>
    </row>
    <row r="113" spans="1:3" x14ac:dyDescent="0.25">
      <c r="A113" s="109" t="s">
        <v>386</v>
      </c>
    </row>
    <row r="115" spans="1:3" ht="23.25" x14ac:dyDescent="0.25">
      <c r="A115" s="38" t="s">
        <v>40</v>
      </c>
      <c r="B115" s="38" t="s">
        <v>41</v>
      </c>
      <c r="C115" s="52" t="s">
        <v>108</v>
      </c>
    </row>
    <row r="116" spans="1:3" x14ac:dyDescent="0.25">
      <c r="A116" s="3"/>
      <c r="B116" s="25"/>
      <c r="C116" s="27">
        <f>B116*Dossier!$B$20*Dossier!$B$21</f>
        <v>0</v>
      </c>
    </row>
    <row r="117" spans="1:3" x14ac:dyDescent="0.25">
      <c r="A117" s="3"/>
      <c r="B117" s="25"/>
      <c r="C117" s="27">
        <f>B117*Dossier!$B$20*Dossier!$B$21</f>
        <v>0</v>
      </c>
    </row>
    <row r="118" spans="1:3" x14ac:dyDescent="0.25">
      <c r="A118" s="3"/>
      <c r="B118" s="25"/>
      <c r="C118" s="27">
        <f>B118*Dossier!$B$20*Dossier!$B$21</f>
        <v>0</v>
      </c>
    </row>
    <row r="119" spans="1:3" x14ac:dyDescent="0.25">
      <c r="A119" s="3"/>
      <c r="B119" s="25"/>
      <c r="C119" s="27">
        <f>B119*Dossier!$B$20*Dossier!$B$21</f>
        <v>0</v>
      </c>
    </row>
    <row r="122" spans="1:3" x14ac:dyDescent="0.25">
      <c r="A122" s="18" t="s">
        <v>55</v>
      </c>
    </row>
    <row r="123" spans="1:3" ht="45.75" thickBot="1" x14ac:dyDescent="0.3">
      <c r="A123" s="20" t="s">
        <v>388</v>
      </c>
      <c r="B123" s="21" t="s">
        <v>110</v>
      </c>
    </row>
    <row r="124" spans="1:3" ht="15.75" thickBot="1" x14ac:dyDescent="0.3">
      <c r="A124" s="19" t="e">
        <f ca="1">SUM(B116:B119,B106:B109,B69,B55,B5)</f>
        <v>#VALUE!</v>
      </c>
      <c r="B124" s="19" t="e">
        <f ca="1">SUM(C116:C119,C106:C109,C69,C55,C5)</f>
        <v>#VALUE!</v>
      </c>
    </row>
  </sheetData>
  <mergeCells count="20">
    <mergeCell ref="A1:L1"/>
    <mergeCell ref="C16:D16"/>
    <mergeCell ref="A20:A22"/>
    <mergeCell ref="D20:D22"/>
    <mergeCell ref="E20:E22"/>
    <mergeCell ref="F20:F22"/>
    <mergeCell ref="G20:G22"/>
    <mergeCell ref="G23:G25"/>
    <mergeCell ref="A26:A28"/>
    <mergeCell ref="D26:D28"/>
    <mergeCell ref="E26:E28"/>
    <mergeCell ref="F26:F28"/>
    <mergeCell ref="G26:G28"/>
    <mergeCell ref="E29:F29"/>
    <mergeCell ref="A45:B45"/>
    <mergeCell ref="A89:B89"/>
    <mergeCell ref="A23:A25"/>
    <mergeCell ref="D23:D25"/>
    <mergeCell ref="E23:E25"/>
    <mergeCell ref="F23:F25"/>
  </mergeCells>
  <dataValidations count="11">
    <dataValidation type="list" allowBlank="1" showInputMessage="1" showErrorMessage="1" sqref="E37:E41" xr:uid="{C4AD1197-B26A-4DFE-AB16-CDA0785A316F}">
      <formula1>"Sur toute la période,Par an,Par mois,Par jour"</formula1>
    </dataValidation>
    <dataValidation type="date" operator="greaterThan" allowBlank="1" showInputMessage="1" showErrorMessage="1" errorTitle="Date invalide" error="La période de DFT ne peut commencer avant la date de l'accident" sqref="A37" xr:uid="{6C57E347-30E5-4059-B2AF-7C3E2F0A5652}">
      <formula1>XEZ29-1</formula1>
    </dataValidation>
    <dataValidation type="date" operator="lessThan" allowBlank="1" showInputMessage="1" showErrorMessage="1" errorTitle="Date invalide" error="Une période de DFT ne peut s'achever après la consolidation." sqref="B37:B38" xr:uid="{1AB5A61E-A873-431F-A9FE-39047764C45A}">
      <formula1>XEZ30+1</formula1>
    </dataValidation>
    <dataValidation type="list" allowBlank="1" showInputMessage="1" showErrorMessage="1" sqref="D8" xr:uid="{8BC07AC5-1CBD-4529-A978-7D4240FF71C6}">
      <formula1>"IPC,SMIC"</formula1>
    </dataValidation>
    <dataValidation type="list" allowBlank="1" showInputMessage="1" showErrorMessage="1" sqref="A8" xr:uid="{C0EBF14F-1D2A-4DB7-92BE-E7A5182E2111}">
      <formula1>"Méthode 1,Méthode 2,Méthode 3"</formula1>
    </dataValidation>
    <dataValidation type="list" allowBlank="1" showInputMessage="1" showErrorMessage="1" sqref="C45" xr:uid="{CCABD213-2170-4DAE-9328-C6BCB2C08D79}">
      <formula1>"Tables stationnaires,Tables prospectives"</formula1>
    </dataValidation>
    <dataValidation type="list" allowBlank="1" showInputMessage="1" showErrorMessage="1" sqref="C48" xr:uid="{2A643380-8824-4DE1-B89C-09392BA6E039}">
      <formula1>"Par jour,Par semaine,Par mois,Par an"</formula1>
    </dataValidation>
    <dataValidation type="list" allowBlank="1" showInputMessage="1" showErrorMessage="1" sqref="E48 F92:F100" xr:uid="{CDA7CD96-B057-4864-86E7-6EF62D98EEFB}">
      <formula1>"Féminin,Masculin,Indéterminé"</formula1>
    </dataValidation>
    <dataValidation type="list" allowBlank="1" showInputMessage="1" showErrorMessage="1" sqref="A72:A73" xr:uid="{774B2909-6B97-41BF-8FA8-A2F948443C42}">
      <formula1>"Evaluation forfaitaire,Evaluation au jour"</formula1>
    </dataValidation>
    <dataValidation type="list" allowBlank="1" showInputMessage="1" showErrorMessage="1" sqref="B76:B84 B92:B100 C92:C94" xr:uid="{79EF308D-4238-4627-8D15-C5639242BF9E}">
      <formula1>"Conjoint(e),Enfant,Parent,Frère/Soeur,Petit-enfant,Grand-parent,Autre"</formula1>
    </dataValidation>
    <dataValidation type="list" allowBlank="1" showInputMessage="1" showErrorMessage="1" sqref="D58:D65" xr:uid="{C5B103A0-2FAE-4E40-BBB5-85CF25182E72}">
      <mc:AlternateContent xmlns:x12ac="http://schemas.microsoft.com/office/spreadsheetml/2011/1/ac" xmlns:mc="http://schemas.openxmlformats.org/markup-compatibility/2006">
        <mc:Choice Requires="x12ac">
          <x12ac:list>"Oui, Indice annuel","Oui, Indice mensuel",Non</x12ac:list>
        </mc:Choice>
        <mc:Fallback>
          <formula1>"Oui, Indice annuel,Oui, Indice mensuel,Non"</formula1>
        </mc:Fallback>
      </mc:AlternateContent>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405E-3BBD-4896-A6AF-EB7FB29E4A67}">
  <dimension ref="A1:N24"/>
  <sheetViews>
    <sheetView workbookViewId="0">
      <selection activeCell="N5" sqref="N5"/>
    </sheetView>
  </sheetViews>
  <sheetFormatPr baseColWidth="10" defaultRowHeight="15" x14ac:dyDescent="0.25"/>
  <sheetData>
    <row r="1" spans="1:14" x14ac:dyDescent="0.25">
      <c r="A1" t="s">
        <v>235</v>
      </c>
    </row>
    <row r="3" spans="1:14" ht="15.75" thickBot="1" x14ac:dyDescent="0.3">
      <c r="A3" s="84"/>
      <c r="B3" s="83" t="s">
        <v>236</v>
      </c>
      <c r="C3" s="83" t="s">
        <v>237</v>
      </c>
      <c r="D3" s="84" t="s">
        <v>238</v>
      </c>
      <c r="E3" s="83" t="s">
        <v>239</v>
      </c>
      <c r="F3" s="84" t="s">
        <v>240</v>
      </c>
      <c r="G3" s="83" t="s">
        <v>241</v>
      </c>
      <c r="H3" s="84" t="s">
        <v>242</v>
      </c>
      <c r="I3" s="83" t="s">
        <v>243</v>
      </c>
      <c r="J3" s="84" t="s">
        <v>244</v>
      </c>
    </row>
    <row r="4" spans="1:14" x14ac:dyDescent="0.25">
      <c r="A4" s="85" t="s">
        <v>251</v>
      </c>
      <c r="B4" s="91">
        <v>2310</v>
      </c>
      <c r="C4" s="92">
        <v>2150</v>
      </c>
      <c r="D4" s="92">
        <v>1960</v>
      </c>
      <c r="E4" s="92">
        <v>1770</v>
      </c>
      <c r="F4" s="92">
        <v>1580</v>
      </c>
      <c r="G4" s="92">
        <v>1400</v>
      </c>
      <c r="H4" s="92">
        <v>1210</v>
      </c>
      <c r="I4" s="92">
        <v>1050</v>
      </c>
      <c r="J4" s="93">
        <v>880</v>
      </c>
    </row>
    <row r="5" spans="1:14" x14ac:dyDescent="0.25">
      <c r="A5" s="86" t="s">
        <v>252</v>
      </c>
      <c r="B5" s="91">
        <v>2670</v>
      </c>
      <c r="C5" s="92">
        <v>2475</v>
      </c>
      <c r="D5" s="94">
        <v>2255</v>
      </c>
      <c r="E5" s="92">
        <v>2035</v>
      </c>
      <c r="F5" s="94">
        <v>1800</v>
      </c>
      <c r="G5" s="92">
        <v>1560</v>
      </c>
      <c r="H5" s="94">
        <v>1320</v>
      </c>
      <c r="I5" s="92">
        <v>1130</v>
      </c>
      <c r="J5" s="95">
        <v>935</v>
      </c>
      <c r="N5" s="10"/>
    </row>
    <row r="6" spans="1:14" x14ac:dyDescent="0.25">
      <c r="A6" s="85" t="s">
        <v>253</v>
      </c>
      <c r="B6" s="91">
        <v>3025</v>
      </c>
      <c r="C6" s="92">
        <v>2800</v>
      </c>
      <c r="D6" s="92">
        <v>2550</v>
      </c>
      <c r="E6" s="92">
        <v>2300</v>
      </c>
      <c r="F6" s="92">
        <v>2025</v>
      </c>
      <c r="G6" s="92">
        <v>1730</v>
      </c>
      <c r="H6" s="92">
        <v>1430</v>
      </c>
      <c r="I6" s="92">
        <v>1210</v>
      </c>
      <c r="J6" s="93">
        <v>990</v>
      </c>
    </row>
    <row r="7" spans="1:14" x14ac:dyDescent="0.25">
      <c r="A7" s="86" t="s">
        <v>254</v>
      </c>
      <c r="B7" s="91">
        <v>3380</v>
      </c>
      <c r="C7" s="92">
        <v>3135</v>
      </c>
      <c r="D7" s="94">
        <v>2850</v>
      </c>
      <c r="E7" s="92">
        <v>2560</v>
      </c>
      <c r="F7" s="94">
        <v>2245</v>
      </c>
      <c r="G7" s="92">
        <v>1890</v>
      </c>
      <c r="H7" s="94">
        <v>1540</v>
      </c>
      <c r="I7" s="92">
        <v>1290</v>
      </c>
      <c r="J7" s="95">
        <v>1045</v>
      </c>
    </row>
    <row r="8" spans="1:14" x14ac:dyDescent="0.25">
      <c r="A8" s="85" t="s">
        <v>255</v>
      </c>
      <c r="B8" s="91">
        <v>3740</v>
      </c>
      <c r="C8" s="92">
        <v>3465</v>
      </c>
      <c r="D8" s="92">
        <v>3145</v>
      </c>
      <c r="E8" s="92">
        <v>2830</v>
      </c>
      <c r="F8" s="92">
        <v>2465</v>
      </c>
      <c r="G8" s="92">
        <v>2060</v>
      </c>
      <c r="H8" s="92">
        <v>1650</v>
      </c>
      <c r="I8" s="92">
        <v>1375</v>
      </c>
      <c r="J8" s="93">
        <v>1100</v>
      </c>
    </row>
    <row r="9" spans="1:14" x14ac:dyDescent="0.25">
      <c r="A9" s="86" t="s">
        <v>256</v>
      </c>
      <c r="B9" s="91">
        <v>4100</v>
      </c>
      <c r="C9" s="92">
        <v>3795</v>
      </c>
      <c r="D9" s="94">
        <v>3445</v>
      </c>
      <c r="E9" s="92">
        <v>3090</v>
      </c>
      <c r="F9" s="94">
        <v>2685</v>
      </c>
      <c r="G9" s="92">
        <v>2220</v>
      </c>
      <c r="H9" s="94">
        <v>1760</v>
      </c>
      <c r="I9" s="92">
        <v>1455</v>
      </c>
      <c r="J9" s="95">
        <v>1155</v>
      </c>
    </row>
    <row r="10" spans="1:14" x14ac:dyDescent="0.25">
      <c r="A10" s="85" t="s">
        <v>257</v>
      </c>
      <c r="B10" s="91">
        <v>4455</v>
      </c>
      <c r="C10" s="92">
        <v>4125</v>
      </c>
      <c r="D10" s="92">
        <v>3740</v>
      </c>
      <c r="E10" s="92">
        <v>3355</v>
      </c>
      <c r="F10" s="92">
        <v>2905</v>
      </c>
      <c r="G10" s="92">
        <v>2390</v>
      </c>
      <c r="H10" s="92">
        <v>1870</v>
      </c>
      <c r="I10" s="92">
        <v>1540</v>
      </c>
      <c r="J10" s="93">
        <v>1210</v>
      </c>
    </row>
    <row r="11" spans="1:14" x14ac:dyDescent="0.25">
      <c r="A11" s="86" t="s">
        <v>258</v>
      </c>
      <c r="B11" s="91">
        <v>4810</v>
      </c>
      <c r="C11" s="92">
        <v>4455</v>
      </c>
      <c r="D11" s="94">
        <v>4035</v>
      </c>
      <c r="E11" s="92">
        <v>3620</v>
      </c>
      <c r="F11" s="94">
        <v>3125</v>
      </c>
      <c r="G11" s="92">
        <v>2550</v>
      </c>
      <c r="H11" s="94">
        <v>1980</v>
      </c>
      <c r="I11" s="92">
        <v>1620</v>
      </c>
      <c r="J11" s="95">
        <v>1265</v>
      </c>
    </row>
    <row r="12" spans="1:14" x14ac:dyDescent="0.25">
      <c r="A12" s="85" t="s">
        <v>259</v>
      </c>
      <c r="B12" s="91">
        <v>5170</v>
      </c>
      <c r="C12" s="92">
        <v>4785</v>
      </c>
      <c r="D12" s="92">
        <v>4335</v>
      </c>
      <c r="E12" s="92">
        <v>3885</v>
      </c>
      <c r="F12" s="92">
        <v>3345</v>
      </c>
      <c r="G12" s="92">
        <v>2715</v>
      </c>
      <c r="H12" s="92">
        <v>2090</v>
      </c>
      <c r="I12" s="92">
        <v>1705</v>
      </c>
      <c r="J12" s="93">
        <v>1320</v>
      </c>
    </row>
    <row r="13" spans="1:14" x14ac:dyDescent="0.25">
      <c r="A13" s="86" t="s">
        <v>260</v>
      </c>
      <c r="B13" s="91">
        <v>5530</v>
      </c>
      <c r="C13" s="92">
        <v>5115</v>
      </c>
      <c r="D13" s="94">
        <v>4630</v>
      </c>
      <c r="E13" s="92">
        <v>4150</v>
      </c>
      <c r="F13" s="94">
        <v>3565</v>
      </c>
      <c r="G13" s="92">
        <v>2880</v>
      </c>
      <c r="H13" s="94">
        <v>2200</v>
      </c>
      <c r="I13" s="92">
        <v>1790</v>
      </c>
      <c r="J13" s="95">
        <v>1375</v>
      </c>
    </row>
    <row r="14" spans="1:14" x14ac:dyDescent="0.25">
      <c r="A14" s="85" t="s">
        <v>261</v>
      </c>
      <c r="B14" s="91">
        <v>5885</v>
      </c>
      <c r="C14" s="92">
        <v>5445</v>
      </c>
      <c r="D14" s="92">
        <v>4930</v>
      </c>
      <c r="E14" s="92">
        <v>4410</v>
      </c>
      <c r="F14" s="92">
        <v>3785</v>
      </c>
      <c r="G14" s="92">
        <v>3045</v>
      </c>
      <c r="H14" s="92">
        <v>2310</v>
      </c>
      <c r="I14" s="92">
        <v>1870</v>
      </c>
      <c r="J14" s="93">
        <v>1430</v>
      </c>
    </row>
    <row r="15" spans="1:14" x14ac:dyDescent="0.25">
      <c r="A15" s="86" t="s">
        <v>262</v>
      </c>
      <c r="B15" s="91">
        <v>6240</v>
      </c>
      <c r="C15" s="92">
        <v>5775</v>
      </c>
      <c r="D15" s="94">
        <v>5225</v>
      </c>
      <c r="E15" s="92">
        <v>4675</v>
      </c>
      <c r="F15" s="94">
        <v>4005</v>
      </c>
      <c r="G15" s="92">
        <v>3210</v>
      </c>
      <c r="H15" s="94">
        <v>2420</v>
      </c>
      <c r="I15" s="92">
        <v>1950</v>
      </c>
      <c r="J15" s="95">
        <v>1485</v>
      </c>
    </row>
    <row r="16" spans="1:14" x14ac:dyDescent="0.25">
      <c r="A16" s="85" t="s">
        <v>263</v>
      </c>
      <c r="B16" s="91">
        <v>6600</v>
      </c>
      <c r="C16" s="92">
        <v>6105</v>
      </c>
      <c r="D16" s="92">
        <v>5520</v>
      </c>
      <c r="E16" s="92">
        <v>4940</v>
      </c>
      <c r="F16" s="92">
        <v>4225</v>
      </c>
      <c r="G16" s="92">
        <v>3375</v>
      </c>
      <c r="H16" s="92">
        <v>2530</v>
      </c>
      <c r="I16" s="92">
        <v>2035</v>
      </c>
      <c r="J16" s="93">
        <v>1540</v>
      </c>
    </row>
    <row r="17" spans="1:10" x14ac:dyDescent="0.25">
      <c r="A17" s="86" t="s">
        <v>264</v>
      </c>
      <c r="B17" s="91">
        <v>6955</v>
      </c>
      <c r="C17" s="92">
        <v>6435</v>
      </c>
      <c r="D17" s="94">
        <v>5820</v>
      </c>
      <c r="E17" s="92">
        <v>5205</v>
      </c>
      <c r="F17" s="94">
        <v>4445</v>
      </c>
      <c r="G17" s="92">
        <v>3540</v>
      </c>
      <c r="H17" s="94">
        <v>2640</v>
      </c>
      <c r="I17" s="92">
        <v>2115</v>
      </c>
      <c r="J17" s="95">
        <v>1595</v>
      </c>
    </row>
    <row r="18" spans="1:10" x14ac:dyDescent="0.25">
      <c r="A18" s="85" t="s">
        <v>265</v>
      </c>
      <c r="B18" s="91">
        <v>7315</v>
      </c>
      <c r="C18" s="92">
        <v>6765</v>
      </c>
      <c r="D18" s="92">
        <v>6115</v>
      </c>
      <c r="E18" s="92">
        <v>5470</v>
      </c>
      <c r="F18" s="92">
        <v>4665</v>
      </c>
      <c r="G18" s="92">
        <v>3705</v>
      </c>
      <c r="H18" s="92">
        <v>2750</v>
      </c>
      <c r="I18" s="92">
        <v>2200</v>
      </c>
      <c r="J18" s="93">
        <v>1650</v>
      </c>
    </row>
    <row r="19" spans="1:10" x14ac:dyDescent="0.25">
      <c r="A19" s="86" t="s">
        <v>266</v>
      </c>
      <c r="B19" s="91">
        <v>7670</v>
      </c>
      <c r="C19" s="92">
        <v>7095</v>
      </c>
      <c r="D19" s="94">
        <v>6415</v>
      </c>
      <c r="E19" s="92">
        <v>5730</v>
      </c>
      <c r="F19" s="94">
        <v>4885</v>
      </c>
      <c r="G19" s="92">
        <v>3870</v>
      </c>
      <c r="H19" s="94">
        <v>2860</v>
      </c>
      <c r="I19" s="92">
        <v>2280</v>
      </c>
      <c r="J19" s="95">
        <v>1705</v>
      </c>
    </row>
    <row r="20" spans="1:10" x14ac:dyDescent="0.25">
      <c r="A20" s="85" t="s">
        <v>267</v>
      </c>
      <c r="B20" s="91">
        <v>8030</v>
      </c>
      <c r="C20" s="92">
        <v>7425</v>
      </c>
      <c r="D20" s="92">
        <v>6710</v>
      </c>
      <c r="E20" s="92">
        <v>5995</v>
      </c>
      <c r="F20" s="92">
        <v>5105</v>
      </c>
      <c r="G20" s="92">
        <v>4035</v>
      </c>
      <c r="H20" s="92">
        <v>2970</v>
      </c>
      <c r="I20" s="92">
        <v>2365</v>
      </c>
      <c r="J20" s="93">
        <v>1760</v>
      </c>
    </row>
    <row r="21" spans="1:10" x14ac:dyDescent="0.25">
      <c r="A21" s="86" t="s">
        <v>268</v>
      </c>
      <c r="B21" s="91">
        <v>8385</v>
      </c>
      <c r="C21" s="92">
        <v>7755</v>
      </c>
      <c r="D21" s="94">
        <v>7005</v>
      </c>
      <c r="E21" s="92">
        <v>6260</v>
      </c>
      <c r="F21" s="94">
        <v>5325</v>
      </c>
      <c r="G21" s="92">
        <v>4200</v>
      </c>
      <c r="H21" s="94">
        <v>3080</v>
      </c>
      <c r="I21" s="92">
        <v>2445</v>
      </c>
      <c r="J21" s="95">
        <v>1815</v>
      </c>
    </row>
    <row r="22" spans="1:10" x14ac:dyDescent="0.25">
      <c r="A22" s="85" t="s">
        <v>269</v>
      </c>
      <c r="B22" s="91">
        <v>8745</v>
      </c>
      <c r="C22" s="92">
        <v>8085</v>
      </c>
      <c r="D22" s="92">
        <v>7305</v>
      </c>
      <c r="E22" s="92">
        <v>6525</v>
      </c>
      <c r="F22" s="92">
        <v>5545</v>
      </c>
      <c r="G22" s="92">
        <v>4365</v>
      </c>
      <c r="H22" s="92">
        <v>3190</v>
      </c>
      <c r="I22" s="92">
        <v>2530</v>
      </c>
      <c r="J22" s="93">
        <v>1870</v>
      </c>
    </row>
    <row r="23" spans="1:10" x14ac:dyDescent="0.25">
      <c r="A23" s="86" t="s">
        <v>270</v>
      </c>
      <c r="B23" s="91">
        <v>9020</v>
      </c>
      <c r="C23" s="92">
        <v>8415</v>
      </c>
      <c r="D23" s="94">
        <v>7600</v>
      </c>
      <c r="E23" s="92">
        <v>6785</v>
      </c>
      <c r="F23" s="94">
        <v>5765</v>
      </c>
      <c r="G23" s="92">
        <v>4530</v>
      </c>
      <c r="H23" s="94">
        <v>3300</v>
      </c>
      <c r="I23" s="92">
        <v>2610</v>
      </c>
      <c r="J23" s="95">
        <v>1925</v>
      </c>
    </row>
    <row r="24" spans="1:10" x14ac:dyDescent="0.25">
      <c r="A24" s="87"/>
      <c r="B24" s="88"/>
      <c r="C24" s="88"/>
      <c r="D24" s="89"/>
      <c r="E24" s="88"/>
      <c r="F24" s="89"/>
      <c r="G24" s="88"/>
      <c r="H24" s="89"/>
      <c r="I24" s="88"/>
      <c r="J24" s="9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B3E65-48E0-4571-BA9E-42F2437BD914}">
  <dimension ref="A1:J292"/>
  <sheetViews>
    <sheetView topLeftCell="A2" workbookViewId="0">
      <selection activeCell="B27" sqref="B27"/>
    </sheetView>
  </sheetViews>
  <sheetFormatPr baseColWidth="10" defaultRowHeight="15" x14ac:dyDescent="0.25"/>
  <cols>
    <col min="2" max="2" width="42.140625" customWidth="1"/>
    <col min="3" max="3" width="43.85546875" customWidth="1"/>
    <col min="7" max="7" width="11.42578125" style="115"/>
  </cols>
  <sheetData>
    <row r="1" spans="1:9" x14ac:dyDescent="0.25">
      <c r="A1" t="s">
        <v>28</v>
      </c>
      <c r="C1" s="108" t="s">
        <v>415</v>
      </c>
    </row>
    <row r="3" spans="1:9" x14ac:dyDescent="0.25">
      <c r="A3" t="s">
        <v>29</v>
      </c>
      <c r="B3" t="s">
        <v>30</v>
      </c>
      <c r="C3" t="s">
        <v>31</v>
      </c>
      <c r="E3" t="s">
        <v>29</v>
      </c>
      <c r="F3" t="s">
        <v>428</v>
      </c>
      <c r="H3" t="s">
        <v>429</v>
      </c>
    </row>
    <row r="4" spans="1:9" x14ac:dyDescent="0.25">
      <c r="A4">
        <v>2003</v>
      </c>
      <c r="B4">
        <v>85.3</v>
      </c>
      <c r="C4">
        <v>7.19</v>
      </c>
      <c r="E4" s="47">
        <v>2003</v>
      </c>
      <c r="F4" s="47" t="s">
        <v>422</v>
      </c>
      <c r="G4" s="115">
        <f t="shared" ref="G4:G67" si="0">DATE(E4,MONTH(F4&amp;" 1"),1)</f>
        <v>37622</v>
      </c>
      <c r="H4" s="47">
        <v>84.42</v>
      </c>
      <c r="I4" s="47"/>
    </row>
    <row r="5" spans="1:9" x14ac:dyDescent="0.25">
      <c r="A5">
        <v>2004</v>
      </c>
      <c r="B5">
        <v>86.7</v>
      </c>
      <c r="C5">
        <v>7.61</v>
      </c>
      <c r="E5" s="47">
        <v>2003</v>
      </c>
      <c r="F5" s="47" t="s">
        <v>421</v>
      </c>
      <c r="G5" s="115">
        <f t="shared" si="0"/>
        <v>37653</v>
      </c>
      <c r="H5" s="47">
        <v>84.99</v>
      </c>
      <c r="I5" s="114"/>
    </row>
    <row r="6" spans="1:9" x14ac:dyDescent="0.25">
      <c r="A6">
        <v>2005</v>
      </c>
      <c r="B6">
        <v>88.3</v>
      </c>
      <c r="C6">
        <v>8.0299999999999994</v>
      </c>
      <c r="E6" s="47">
        <v>2003</v>
      </c>
      <c r="F6" s="47" t="s">
        <v>420</v>
      </c>
      <c r="G6" s="115">
        <f t="shared" si="0"/>
        <v>37681</v>
      </c>
      <c r="H6" s="47">
        <v>85.33</v>
      </c>
      <c r="I6" s="114"/>
    </row>
    <row r="7" spans="1:9" x14ac:dyDescent="0.25">
      <c r="A7">
        <v>2006</v>
      </c>
      <c r="B7">
        <v>89.77</v>
      </c>
      <c r="C7">
        <v>8.27</v>
      </c>
      <c r="E7" s="47">
        <v>2003</v>
      </c>
      <c r="F7" s="47" t="s">
        <v>419</v>
      </c>
      <c r="G7" s="115">
        <f t="shared" si="0"/>
        <v>37712</v>
      </c>
      <c r="H7" s="47">
        <v>85.21</v>
      </c>
      <c r="I7" s="114"/>
    </row>
    <row r="8" spans="1:9" x14ac:dyDescent="0.25">
      <c r="A8">
        <v>2007</v>
      </c>
      <c r="B8">
        <v>91.09</v>
      </c>
      <c r="C8">
        <v>8.44</v>
      </c>
      <c r="E8" s="47">
        <v>2003</v>
      </c>
      <c r="F8" s="47" t="s">
        <v>418</v>
      </c>
      <c r="G8" s="115">
        <f t="shared" si="0"/>
        <v>37742</v>
      </c>
      <c r="H8" s="47">
        <v>85.12</v>
      </c>
      <c r="I8" s="114"/>
    </row>
    <row r="9" spans="1:9" x14ac:dyDescent="0.25">
      <c r="A9">
        <v>2008</v>
      </c>
      <c r="B9">
        <v>93.64</v>
      </c>
      <c r="C9">
        <v>8.6300000000000008</v>
      </c>
      <c r="E9" s="47">
        <v>2003</v>
      </c>
      <c r="F9" s="47" t="s">
        <v>417</v>
      </c>
      <c r="G9" s="115">
        <f t="shared" si="0"/>
        <v>37773</v>
      </c>
      <c r="H9" s="47">
        <v>85.28</v>
      </c>
      <c r="I9" s="114"/>
    </row>
    <row r="10" spans="1:9" x14ac:dyDescent="0.25">
      <c r="A10">
        <v>2009</v>
      </c>
      <c r="B10">
        <v>93.7</v>
      </c>
      <c r="C10">
        <v>8.82</v>
      </c>
      <c r="E10" s="47">
        <v>2003</v>
      </c>
      <c r="F10" s="47" t="s">
        <v>416</v>
      </c>
      <c r="G10" s="115">
        <f t="shared" si="0"/>
        <v>37803</v>
      </c>
      <c r="H10" s="47">
        <v>85.19</v>
      </c>
      <c r="I10" s="114"/>
    </row>
    <row r="11" spans="1:9" x14ac:dyDescent="0.25">
      <c r="A11">
        <v>2010</v>
      </c>
      <c r="B11">
        <v>95.06</v>
      </c>
      <c r="C11">
        <v>8.86</v>
      </c>
      <c r="E11" s="47">
        <v>2003</v>
      </c>
      <c r="F11" s="47" t="s">
        <v>427</v>
      </c>
      <c r="G11" s="115">
        <f t="shared" si="0"/>
        <v>37834</v>
      </c>
      <c r="H11" s="47">
        <v>85.39</v>
      </c>
      <c r="I11" s="114"/>
    </row>
    <row r="12" spans="1:9" x14ac:dyDescent="0.25">
      <c r="A12">
        <v>2011</v>
      </c>
      <c r="B12">
        <v>97.01</v>
      </c>
      <c r="C12">
        <v>9</v>
      </c>
      <c r="E12" s="47">
        <v>2003</v>
      </c>
      <c r="F12" s="47" t="s">
        <v>426</v>
      </c>
      <c r="G12" s="115">
        <f t="shared" si="0"/>
        <v>37865</v>
      </c>
      <c r="H12" s="47">
        <v>85.73</v>
      </c>
      <c r="I12" s="114"/>
    </row>
    <row r="13" spans="1:9" x14ac:dyDescent="0.25">
      <c r="A13">
        <v>2012</v>
      </c>
      <c r="B13">
        <v>98.83</v>
      </c>
      <c r="C13">
        <v>9.4</v>
      </c>
      <c r="E13" s="47">
        <v>2003</v>
      </c>
      <c r="F13" s="47" t="s">
        <v>425</v>
      </c>
      <c r="G13" s="115">
        <f t="shared" si="0"/>
        <v>37895</v>
      </c>
      <c r="H13" s="47">
        <v>85.78</v>
      </c>
      <c r="I13" s="114"/>
    </row>
    <row r="14" spans="1:9" x14ac:dyDescent="0.25">
      <c r="A14">
        <v>2013</v>
      </c>
      <c r="B14">
        <v>99.56</v>
      </c>
      <c r="C14">
        <v>9.43</v>
      </c>
      <c r="E14" s="47">
        <v>2003</v>
      </c>
      <c r="F14" s="47" t="s">
        <v>424</v>
      </c>
      <c r="G14" s="115">
        <f t="shared" si="0"/>
        <v>37926</v>
      </c>
      <c r="H14" s="47">
        <v>85.67</v>
      </c>
      <c r="I14" s="114"/>
    </row>
    <row r="15" spans="1:9" x14ac:dyDescent="0.25">
      <c r="A15">
        <v>2014</v>
      </c>
      <c r="B15">
        <v>99.97</v>
      </c>
      <c r="C15">
        <v>9.5299999999999994</v>
      </c>
      <c r="E15" s="47">
        <v>2003</v>
      </c>
      <c r="F15" s="47" t="s">
        <v>423</v>
      </c>
      <c r="G15" s="115">
        <f t="shared" si="0"/>
        <v>37956</v>
      </c>
      <c r="H15" s="47">
        <v>85.76</v>
      </c>
      <c r="I15" s="114"/>
    </row>
    <row r="16" spans="1:9" x14ac:dyDescent="0.25">
      <c r="A16">
        <v>2015</v>
      </c>
      <c r="B16">
        <v>100</v>
      </c>
      <c r="C16">
        <v>9.61</v>
      </c>
      <c r="E16" s="47">
        <v>2004</v>
      </c>
      <c r="F16" s="47" t="s">
        <v>422</v>
      </c>
      <c r="G16" s="115">
        <f t="shared" si="0"/>
        <v>37987</v>
      </c>
      <c r="H16" s="47">
        <v>85.61</v>
      </c>
      <c r="I16" s="114"/>
    </row>
    <row r="17" spans="1:9" x14ac:dyDescent="0.25">
      <c r="A17">
        <v>2016</v>
      </c>
      <c r="B17">
        <v>100.19</v>
      </c>
      <c r="C17">
        <v>9.67</v>
      </c>
      <c r="E17" s="47">
        <v>2004</v>
      </c>
      <c r="F17" s="47" t="s">
        <v>421</v>
      </c>
      <c r="G17" s="115">
        <f t="shared" si="0"/>
        <v>38018</v>
      </c>
      <c r="H17" s="47">
        <v>85.96</v>
      </c>
      <c r="I17" s="114"/>
    </row>
    <row r="18" spans="1:9" x14ac:dyDescent="0.25">
      <c r="A18">
        <v>2017</v>
      </c>
      <c r="B18">
        <v>101.19</v>
      </c>
      <c r="C18">
        <v>9.76</v>
      </c>
      <c r="E18" s="47">
        <v>2004</v>
      </c>
      <c r="F18" s="47" t="s">
        <v>420</v>
      </c>
      <c r="G18" s="115">
        <f t="shared" si="0"/>
        <v>38047</v>
      </c>
      <c r="H18" s="47">
        <v>86.3</v>
      </c>
      <c r="I18" s="114"/>
    </row>
    <row r="19" spans="1:9" x14ac:dyDescent="0.25">
      <c r="A19">
        <v>2018</v>
      </c>
      <c r="B19">
        <v>102.82</v>
      </c>
      <c r="C19">
        <v>9.8800000000000008</v>
      </c>
      <c r="E19" s="47">
        <v>2004</v>
      </c>
      <c r="F19" s="47" t="s">
        <v>419</v>
      </c>
      <c r="G19" s="115">
        <f t="shared" si="0"/>
        <v>38078</v>
      </c>
      <c r="H19" s="47">
        <v>86.53</v>
      </c>
      <c r="I19" s="114"/>
    </row>
    <row r="20" spans="1:9" x14ac:dyDescent="0.25">
      <c r="A20">
        <v>2019</v>
      </c>
      <c r="B20">
        <v>103.77</v>
      </c>
      <c r="C20">
        <v>10.029999999999999</v>
      </c>
      <c r="E20" s="47">
        <v>2004</v>
      </c>
      <c r="F20" s="47" t="s">
        <v>418</v>
      </c>
      <c r="G20" s="115">
        <f t="shared" si="0"/>
        <v>38108</v>
      </c>
      <c r="H20" s="47">
        <v>86.85</v>
      </c>
      <c r="I20" s="114"/>
    </row>
    <row r="21" spans="1:9" x14ac:dyDescent="0.25">
      <c r="A21">
        <v>2020</v>
      </c>
      <c r="B21">
        <v>103.98</v>
      </c>
      <c r="C21">
        <v>10.15</v>
      </c>
      <c r="E21" s="47">
        <v>2004</v>
      </c>
      <c r="F21" s="47" t="s">
        <v>417</v>
      </c>
      <c r="G21" s="115">
        <f t="shared" si="0"/>
        <v>38139</v>
      </c>
      <c r="H21" s="47">
        <v>86.89</v>
      </c>
      <c r="I21" s="114"/>
    </row>
    <row r="22" spans="1:9" x14ac:dyDescent="0.25">
      <c r="A22">
        <v>2021</v>
      </c>
      <c r="B22">
        <v>105.6</v>
      </c>
      <c r="C22">
        <v>10.25</v>
      </c>
      <c r="E22" s="47">
        <v>2004</v>
      </c>
      <c r="F22" s="47" t="s">
        <v>416</v>
      </c>
      <c r="G22" s="115">
        <f t="shared" si="0"/>
        <v>38169</v>
      </c>
      <c r="H22" s="47">
        <v>86.75</v>
      </c>
      <c r="I22" s="114"/>
    </row>
    <row r="23" spans="1:9" x14ac:dyDescent="0.25">
      <c r="A23">
        <v>2022</v>
      </c>
      <c r="B23">
        <v>111.24</v>
      </c>
      <c r="C23">
        <v>10.57</v>
      </c>
      <c r="E23" s="47">
        <v>2004</v>
      </c>
      <c r="F23" s="47" t="s">
        <v>427</v>
      </c>
      <c r="G23" s="115">
        <f t="shared" si="0"/>
        <v>38200</v>
      </c>
      <c r="H23" s="47">
        <v>86.94</v>
      </c>
      <c r="I23" s="114"/>
    </row>
    <row r="24" spans="1:9" x14ac:dyDescent="0.25">
      <c r="A24">
        <v>2023</v>
      </c>
      <c r="B24">
        <v>116.61</v>
      </c>
      <c r="C24">
        <v>11.27</v>
      </c>
      <c r="E24" s="47">
        <v>2004</v>
      </c>
      <c r="F24" s="47" t="s">
        <v>426</v>
      </c>
      <c r="G24" s="115">
        <f t="shared" si="0"/>
        <v>38231</v>
      </c>
      <c r="H24" s="47">
        <v>87.02</v>
      </c>
      <c r="I24" s="114"/>
    </row>
    <row r="25" spans="1:9" x14ac:dyDescent="0.25">
      <c r="A25">
        <v>2024</v>
      </c>
      <c r="B25">
        <v>118.76</v>
      </c>
      <c r="C25">
        <v>11.65</v>
      </c>
      <c r="E25" s="47">
        <v>2004</v>
      </c>
      <c r="F25" s="47" t="s">
        <v>425</v>
      </c>
      <c r="G25" s="115">
        <f t="shared" si="0"/>
        <v>38261</v>
      </c>
      <c r="H25" s="47">
        <v>87.26</v>
      </c>
      <c r="I25" s="114"/>
    </row>
    <row r="26" spans="1:9" x14ac:dyDescent="0.25">
      <c r="A26">
        <v>2025</v>
      </c>
      <c r="B26" s="185">
        <v>119.82</v>
      </c>
      <c r="C26">
        <v>11.88</v>
      </c>
      <c r="E26" s="47">
        <v>2004</v>
      </c>
      <c r="F26" s="47" t="s">
        <v>424</v>
      </c>
      <c r="G26" s="115">
        <f t="shared" si="0"/>
        <v>38292</v>
      </c>
      <c r="H26" s="47">
        <v>87.3</v>
      </c>
      <c r="I26" s="114"/>
    </row>
    <row r="27" spans="1:9" x14ac:dyDescent="0.25">
      <c r="A27">
        <v>2026</v>
      </c>
      <c r="B27" s="17">
        <v>119.82</v>
      </c>
      <c r="C27">
        <v>12.02</v>
      </c>
      <c r="E27" s="47">
        <v>2004</v>
      </c>
      <c r="F27" s="47" t="s">
        <v>423</v>
      </c>
      <c r="G27" s="115">
        <f t="shared" si="0"/>
        <v>38322</v>
      </c>
      <c r="H27" s="47">
        <v>87.4</v>
      </c>
      <c r="I27" s="114"/>
    </row>
    <row r="28" spans="1:9" x14ac:dyDescent="0.25">
      <c r="E28" s="47">
        <v>2005</v>
      </c>
      <c r="F28" s="47" t="s">
        <v>422</v>
      </c>
      <c r="G28" s="115">
        <f t="shared" si="0"/>
        <v>38353</v>
      </c>
      <c r="H28" s="47">
        <v>86.91</v>
      </c>
      <c r="I28" s="114"/>
    </row>
    <row r="29" spans="1:9" x14ac:dyDescent="0.25">
      <c r="B29" t="s">
        <v>451</v>
      </c>
      <c r="E29" s="47">
        <v>2005</v>
      </c>
      <c r="F29" s="47" t="s">
        <v>421</v>
      </c>
      <c r="G29" s="115">
        <f t="shared" si="0"/>
        <v>38384</v>
      </c>
      <c r="H29" s="47">
        <v>87.46</v>
      </c>
      <c r="I29" s="114"/>
    </row>
    <row r="30" spans="1:9" x14ac:dyDescent="0.25">
      <c r="E30" s="47">
        <v>2005</v>
      </c>
      <c r="F30" s="47" t="s">
        <v>420</v>
      </c>
      <c r="G30" s="115">
        <f t="shared" si="0"/>
        <v>38412</v>
      </c>
      <c r="H30" s="47">
        <v>88.02</v>
      </c>
      <c r="I30" s="114"/>
    </row>
    <row r="31" spans="1:9" x14ac:dyDescent="0.25">
      <c r="E31" s="47">
        <v>2005</v>
      </c>
      <c r="F31" s="47" t="s">
        <v>419</v>
      </c>
      <c r="G31" s="115">
        <f t="shared" si="0"/>
        <v>38443</v>
      </c>
      <c r="H31" s="47">
        <v>88.19</v>
      </c>
      <c r="I31" s="114"/>
    </row>
    <row r="32" spans="1:9" x14ac:dyDescent="0.25">
      <c r="E32" s="47">
        <v>2005</v>
      </c>
      <c r="F32" s="47" t="s">
        <v>418</v>
      </c>
      <c r="G32" s="115">
        <f t="shared" si="0"/>
        <v>38473</v>
      </c>
      <c r="H32" s="47">
        <v>88.25</v>
      </c>
      <c r="I32" s="114"/>
    </row>
    <row r="33" spans="5:9" x14ac:dyDescent="0.25">
      <c r="E33" s="47">
        <v>2005</v>
      </c>
      <c r="F33" s="47" t="s">
        <v>417</v>
      </c>
      <c r="G33" s="115">
        <f t="shared" si="0"/>
        <v>38504</v>
      </c>
      <c r="H33" s="47">
        <v>88.35</v>
      </c>
      <c r="I33" s="114"/>
    </row>
    <row r="34" spans="5:9" x14ac:dyDescent="0.25">
      <c r="E34" s="47">
        <v>2005</v>
      </c>
      <c r="F34" s="47" t="s">
        <v>416</v>
      </c>
      <c r="G34" s="115">
        <f t="shared" si="0"/>
        <v>38534</v>
      </c>
      <c r="H34" s="47">
        <v>88.22</v>
      </c>
      <c r="I34" s="114"/>
    </row>
    <row r="35" spans="5:9" x14ac:dyDescent="0.25">
      <c r="E35" s="47">
        <v>2005</v>
      </c>
      <c r="F35" s="47" t="s">
        <v>427</v>
      </c>
      <c r="G35" s="115">
        <f t="shared" si="0"/>
        <v>38565</v>
      </c>
      <c r="H35" s="47">
        <v>88.56</v>
      </c>
      <c r="I35" s="114"/>
    </row>
    <row r="36" spans="5:9" x14ac:dyDescent="0.25">
      <c r="E36" s="47">
        <v>2005</v>
      </c>
      <c r="F36" s="47" t="s">
        <v>426</v>
      </c>
      <c r="G36" s="115">
        <f t="shared" si="0"/>
        <v>38596</v>
      </c>
      <c r="H36" s="47">
        <v>88.91</v>
      </c>
      <c r="I36" s="114"/>
    </row>
    <row r="37" spans="5:9" x14ac:dyDescent="0.25">
      <c r="E37" s="47">
        <v>2005</v>
      </c>
      <c r="F37" s="47" t="s">
        <v>425</v>
      </c>
      <c r="G37" s="115">
        <f t="shared" si="0"/>
        <v>38626</v>
      </c>
      <c r="H37" s="47">
        <v>88.89</v>
      </c>
      <c r="I37" s="114"/>
    </row>
    <row r="38" spans="5:9" x14ac:dyDescent="0.25">
      <c r="E38" s="47">
        <v>2005</v>
      </c>
      <c r="F38" s="47" t="s">
        <v>424</v>
      </c>
      <c r="G38" s="115">
        <f t="shared" si="0"/>
        <v>38657</v>
      </c>
      <c r="H38" s="47">
        <v>88.71</v>
      </c>
      <c r="I38" s="114"/>
    </row>
    <row r="39" spans="5:9" x14ac:dyDescent="0.25">
      <c r="E39" s="47">
        <v>2005</v>
      </c>
      <c r="F39" s="47" t="s">
        <v>423</v>
      </c>
      <c r="G39" s="115">
        <f t="shared" si="0"/>
        <v>38687</v>
      </c>
      <c r="H39" s="47">
        <v>88.82</v>
      </c>
      <c r="I39" s="114"/>
    </row>
    <row r="40" spans="5:9" x14ac:dyDescent="0.25">
      <c r="E40" s="47">
        <v>2006</v>
      </c>
      <c r="F40" s="47" t="s">
        <v>422</v>
      </c>
      <c r="G40" s="115">
        <f t="shared" si="0"/>
        <v>38718</v>
      </c>
      <c r="H40" s="47">
        <v>88.73</v>
      </c>
      <c r="I40" s="114"/>
    </row>
    <row r="41" spans="5:9" x14ac:dyDescent="0.25">
      <c r="E41" s="47">
        <v>2006</v>
      </c>
      <c r="F41" s="47" t="s">
        <v>421</v>
      </c>
      <c r="G41" s="115">
        <f t="shared" si="0"/>
        <v>38749</v>
      </c>
      <c r="H41" s="47">
        <v>89.07</v>
      </c>
      <c r="I41" s="114"/>
    </row>
    <row r="42" spans="5:9" x14ac:dyDescent="0.25">
      <c r="E42" s="47">
        <v>2006</v>
      </c>
      <c r="F42" s="47" t="s">
        <v>420</v>
      </c>
      <c r="G42" s="115">
        <f t="shared" si="0"/>
        <v>38777</v>
      </c>
      <c r="H42" s="47">
        <v>89.33</v>
      </c>
      <c r="I42" s="114"/>
    </row>
    <row r="43" spans="5:9" x14ac:dyDescent="0.25">
      <c r="E43" s="47">
        <v>2006</v>
      </c>
      <c r="F43" s="47" t="s">
        <v>419</v>
      </c>
      <c r="G43" s="115">
        <f t="shared" si="0"/>
        <v>38808</v>
      </c>
      <c r="H43" s="47">
        <v>89.71</v>
      </c>
      <c r="I43" s="114"/>
    </row>
    <row r="44" spans="5:9" x14ac:dyDescent="0.25">
      <c r="E44" s="47">
        <v>2006</v>
      </c>
      <c r="F44" s="47" t="s">
        <v>418</v>
      </c>
      <c r="G44" s="115">
        <f t="shared" si="0"/>
        <v>38838</v>
      </c>
      <c r="H44" s="47">
        <v>90.11</v>
      </c>
      <c r="I44" s="114"/>
    </row>
    <row r="45" spans="5:9" x14ac:dyDescent="0.25">
      <c r="E45" s="47">
        <v>2006</v>
      </c>
      <c r="F45" s="47" t="s">
        <v>417</v>
      </c>
      <c r="G45" s="115">
        <f t="shared" si="0"/>
        <v>38869</v>
      </c>
      <c r="H45" s="47">
        <v>90.1</v>
      </c>
      <c r="I45" s="114"/>
    </row>
    <row r="46" spans="5:9" x14ac:dyDescent="0.25">
      <c r="E46" s="47">
        <v>2006</v>
      </c>
      <c r="F46" s="47" t="s">
        <v>416</v>
      </c>
      <c r="G46" s="115">
        <f t="shared" si="0"/>
        <v>38899</v>
      </c>
      <c r="H46" s="47">
        <v>89.95</v>
      </c>
      <c r="I46" s="114"/>
    </row>
    <row r="47" spans="5:9" x14ac:dyDescent="0.25">
      <c r="E47" s="47">
        <v>2006</v>
      </c>
      <c r="F47" s="47" t="s">
        <v>427</v>
      </c>
      <c r="G47" s="115">
        <f t="shared" si="0"/>
        <v>38930</v>
      </c>
      <c r="H47" s="47">
        <v>90.26</v>
      </c>
      <c r="I47" s="114"/>
    </row>
    <row r="48" spans="5:9" x14ac:dyDescent="0.25">
      <c r="E48" s="47">
        <v>2006</v>
      </c>
      <c r="F48" s="47" t="s">
        <v>426</v>
      </c>
      <c r="G48" s="115">
        <f t="shared" si="0"/>
        <v>38961</v>
      </c>
      <c r="H48" s="47">
        <v>90.05</v>
      </c>
      <c r="I48" s="114"/>
    </row>
    <row r="49" spans="5:9" x14ac:dyDescent="0.25">
      <c r="E49" s="47">
        <v>2006</v>
      </c>
      <c r="F49" s="47" t="s">
        <v>425</v>
      </c>
      <c r="G49" s="115">
        <f t="shared" si="0"/>
        <v>38991</v>
      </c>
      <c r="H49" s="47">
        <v>89.85</v>
      </c>
      <c r="I49" s="114"/>
    </row>
    <row r="50" spans="5:9" x14ac:dyDescent="0.25">
      <c r="E50" s="47">
        <v>2006</v>
      </c>
      <c r="F50" s="47" t="s">
        <v>424</v>
      </c>
      <c r="G50" s="115">
        <f t="shared" si="0"/>
        <v>39022</v>
      </c>
      <c r="H50" s="47">
        <v>89.96</v>
      </c>
      <c r="I50" s="114"/>
    </row>
    <row r="51" spans="5:9" x14ac:dyDescent="0.25">
      <c r="E51" s="47">
        <v>2006</v>
      </c>
      <c r="F51" s="47" t="s">
        <v>423</v>
      </c>
      <c r="G51" s="115">
        <f t="shared" si="0"/>
        <v>39052</v>
      </c>
      <c r="H51" s="47">
        <v>90.16</v>
      </c>
      <c r="I51" s="114"/>
    </row>
    <row r="52" spans="5:9" x14ac:dyDescent="0.25">
      <c r="E52" s="47">
        <v>2007</v>
      </c>
      <c r="F52" s="47" t="s">
        <v>422</v>
      </c>
      <c r="G52" s="115">
        <f t="shared" si="0"/>
        <v>39083</v>
      </c>
      <c r="H52" s="47">
        <v>89.85</v>
      </c>
      <c r="I52" s="114"/>
    </row>
    <row r="53" spans="5:9" x14ac:dyDescent="0.25">
      <c r="E53" s="47">
        <v>2007</v>
      </c>
      <c r="F53" s="47" t="s">
        <v>421</v>
      </c>
      <c r="G53" s="115">
        <f t="shared" si="0"/>
        <v>39114</v>
      </c>
      <c r="H53" s="47">
        <v>90.02</v>
      </c>
      <c r="I53" s="114"/>
    </row>
    <row r="54" spans="5:9" x14ac:dyDescent="0.25">
      <c r="E54" s="47">
        <v>2007</v>
      </c>
      <c r="F54" s="47" t="s">
        <v>420</v>
      </c>
      <c r="G54" s="115">
        <f t="shared" si="0"/>
        <v>39142</v>
      </c>
      <c r="H54" s="47">
        <v>90.41</v>
      </c>
      <c r="I54" s="114"/>
    </row>
    <row r="55" spans="5:9" x14ac:dyDescent="0.25">
      <c r="E55" s="47">
        <v>2007</v>
      </c>
      <c r="F55" s="47" t="s">
        <v>419</v>
      </c>
      <c r="G55" s="115">
        <f t="shared" si="0"/>
        <v>39173</v>
      </c>
      <c r="H55" s="47">
        <v>90.86</v>
      </c>
      <c r="I55" s="114"/>
    </row>
    <row r="56" spans="5:9" x14ac:dyDescent="0.25">
      <c r="E56" s="47">
        <v>2007</v>
      </c>
      <c r="F56" s="47" t="s">
        <v>418</v>
      </c>
      <c r="G56" s="115">
        <f t="shared" si="0"/>
        <v>39203</v>
      </c>
      <c r="H56" s="47">
        <v>91.09</v>
      </c>
      <c r="I56" s="114"/>
    </row>
    <row r="57" spans="5:9" x14ac:dyDescent="0.25">
      <c r="E57" s="47">
        <v>2007</v>
      </c>
      <c r="F57" s="47" t="s">
        <v>417</v>
      </c>
      <c r="G57" s="115">
        <f t="shared" si="0"/>
        <v>39234</v>
      </c>
      <c r="H57" s="47">
        <v>91.2</v>
      </c>
      <c r="I57" s="114"/>
    </row>
    <row r="58" spans="5:9" x14ac:dyDescent="0.25">
      <c r="E58" s="47">
        <v>2007</v>
      </c>
      <c r="F58" s="47" t="s">
        <v>416</v>
      </c>
      <c r="G58" s="115">
        <f t="shared" si="0"/>
        <v>39264</v>
      </c>
      <c r="H58" s="47">
        <v>90.97</v>
      </c>
      <c r="I58" s="114"/>
    </row>
    <row r="59" spans="5:9" x14ac:dyDescent="0.25">
      <c r="E59" s="47">
        <v>2007</v>
      </c>
      <c r="F59" s="47" t="s">
        <v>427</v>
      </c>
      <c r="G59" s="115">
        <f t="shared" si="0"/>
        <v>39295</v>
      </c>
      <c r="H59" s="47">
        <v>91.26</v>
      </c>
      <c r="I59" s="114"/>
    </row>
    <row r="60" spans="5:9" x14ac:dyDescent="0.25">
      <c r="E60" s="47">
        <v>2007</v>
      </c>
      <c r="F60" s="47" t="s">
        <v>426</v>
      </c>
      <c r="G60" s="115">
        <f t="shared" si="0"/>
        <v>39326</v>
      </c>
      <c r="H60" s="47">
        <v>91.34</v>
      </c>
      <c r="I60" s="114"/>
    </row>
    <row r="61" spans="5:9" x14ac:dyDescent="0.25">
      <c r="E61" s="47">
        <v>2007</v>
      </c>
      <c r="F61" s="47" t="s">
        <v>425</v>
      </c>
      <c r="G61" s="115">
        <f t="shared" si="0"/>
        <v>39356</v>
      </c>
      <c r="H61" s="47">
        <v>91.58</v>
      </c>
      <c r="I61" s="114"/>
    </row>
    <row r="62" spans="5:9" x14ac:dyDescent="0.25">
      <c r="E62" s="47">
        <v>2007</v>
      </c>
      <c r="F62" s="47" t="s">
        <v>424</v>
      </c>
      <c r="G62" s="115">
        <f t="shared" si="0"/>
        <v>39387</v>
      </c>
      <c r="H62" s="47">
        <v>92.09</v>
      </c>
      <c r="I62" s="114"/>
    </row>
    <row r="63" spans="5:9" x14ac:dyDescent="0.25">
      <c r="E63" s="47">
        <v>2007</v>
      </c>
      <c r="F63" s="47" t="s">
        <v>423</v>
      </c>
      <c r="G63" s="115">
        <f t="shared" si="0"/>
        <v>39417</v>
      </c>
      <c r="H63" s="47">
        <v>92.44</v>
      </c>
      <c r="I63" s="114"/>
    </row>
    <row r="64" spans="5:9" x14ac:dyDescent="0.25">
      <c r="E64" s="47">
        <v>2008</v>
      </c>
      <c r="F64" s="47" t="s">
        <v>422</v>
      </c>
      <c r="G64" s="115">
        <f t="shared" si="0"/>
        <v>39448</v>
      </c>
      <c r="H64" s="47">
        <v>92.33</v>
      </c>
      <c r="I64" s="114"/>
    </row>
    <row r="65" spans="5:9" x14ac:dyDescent="0.25">
      <c r="E65" s="47">
        <v>2008</v>
      </c>
      <c r="F65" s="47" t="s">
        <v>421</v>
      </c>
      <c r="G65" s="115">
        <f t="shared" si="0"/>
        <v>39479</v>
      </c>
      <c r="H65" s="47">
        <v>92.53</v>
      </c>
      <c r="I65" s="114"/>
    </row>
    <row r="66" spans="5:9" x14ac:dyDescent="0.25">
      <c r="E66" s="47">
        <v>2008</v>
      </c>
      <c r="F66" s="47" t="s">
        <v>420</v>
      </c>
      <c r="G66" s="115">
        <f t="shared" si="0"/>
        <v>39508</v>
      </c>
      <c r="H66" s="47">
        <v>93.24</v>
      </c>
      <c r="I66" s="114"/>
    </row>
    <row r="67" spans="5:9" x14ac:dyDescent="0.25">
      <c r="E67" s="47">
        <v>2008</v>
      </c>
      <c r="F67" s="47" t="s">
        <v>419</v>
      </c>
      <c r="G67" s="115">
        <f t="shared" si="0"/>
        <v>39539</v>
      </c>
      <c r="H67" s="47">
        <v>93.56</v>
      </c>
      <c r="I67" s="114"/>
    </row>
    <row r="68" spans="5:9" x14ac:dyDescent="0.25">
      <c r="E68" s="47">
        <v>2008</v>
      </c>
      <c r="F68" s="47" t="s">
        <v>418</v>
      </c>
      <c r="G68" s="115">
        <f t="shared" ref="G68:G131" si="1">DATE(E68,MONTH(F68&amp;" 1"),1)</f>
        <v>39569</v>
      </c>
      <c r="H68" s="47">
        <v>94.07</v>
      </c>
      <c r="I68" s="114"/>
    </row>
    <row r="69" spans="5:9" x14ac:dyDescent="0.25">
      <c r="E69" s="47">
        <v>2008</v>
      </c>
      <c r="F69" s="47" t="s">
        <v>417</v>
      </c>
      <c r="G69" s="115">
        <f t="shared" si="1"/>
        <v>39600</v>
      </c>
      <c r="H69" s="47">
        <v>94.42</v>
      </c>
      <c r="I69" s="114"/>
    </row>
    <row r="70" spans="5:9" x14ac:dyDescent="0.25">
      <c r="E70" s="47">
        <v>2008</v>
      </c>
      <c r="F70" s="47" t="s">
        <v>416</v>
      </c>
      <c r="G70" s="115">
        <f t="shared" si="1"/>
        <v>39630</v>
      </c>
      <c r="H70" s="47">
        <v>94.21</v>
      </c>
      <c r="I70" s="114"/>
    </row>
    <row r="71" spans="5:9" x14ac:dyDescent="0.25">
      <c r="E71" s="47">
        <v>2008</v>
      </c>
      <c r="F71" s="47" t="s">
        <v>427</v>
      </c>
      <c r="G71" s="115">
        <f t="shared" si="1"/>
        <v>39661</v>
      </c>
      <c r="H71" s="47">
        <v>94.17</v>
      </c>
      <c r="I71" s="114"/>
    </row>
    <row r="72" spans="5:9" x14ac:dyDescent="0.25">
      <c r="E72" s="47">
        <v>2008</v>
      </c>
      <c r="F72" s="47" t="s">
        <v>426</v>
      </c>
      <c r="G72" s="115">
        <f t="shared" si="1"/>
        <v>39692</v>
      </c>
      <c r="H72" s="47">
        <v>94.11</v>
      </c>
      <c r="I72" s="114"/>
    </row>
    <row r="73" spans="5:9" x14ac:dyDescent="0.25">
      <c r="E73" s="47">
        <v>2008</v>
      </c>
      <c r="F73" s="47" t="s">
        <v>425</v>
      </c>
      <c r="G73" s="115">
        <f t="shared" si="1"/>
        <v>39722</v>
      </c>
      <c r="H73" s="47">
        <v>94.05</v>
      </c>
      <c r="I73" s="114"/>
    </row>
    <row r="74" spans="5:9" x14ac:dyDescent="0.25">
      <c r="E74" s="47">
        <v>2008</v>
      </c>
      <c r="F74" s="47" t="s">
        <v>424</v>
      </c>
      <c r="G74" s="115">
        <f t="shared" si="1"/>
        <v>39753</v>
      </c>
      <c r="H74" s="47">
        <v>93.6</v>
      </c>
      <c r="I74" s="114"/>
    </row>
    <row r="75" spans="5:9" x14ac:dyDescent="0.25">
      <c r="E75" s="47">
        <v>2008</v>
      </c>
      <c r="F75" s="47" t="s">
        <v>423</v>
      </c>
      <c r="G75" s="115">
        <f t="shared" si="1"/>
        <v>39783</v>
      </c>
      <c r="H75" s="47">
        <v>93.37</v>
      </c>
      <c r="I75" s="114"/>
    </row>
    <row r="76" spans="5:9" x14ac:dyDescent="0.25">
      <c r="E76" s="47">
        <v>2009</v>
      </c>
      <c r="F76" s="47" t="s">
        <v>422</v>
      </c>
      <c r="G76" s="115">
        <f t="shared" si="1"/>
        <v>39814</v>
      </c>
      <c r="H76" s="47">
        <v>92.98</v>
      </c>
      <c r="I76" s="114"/>
    </row>
    <row r="77" spans="5:9" x14ac:dyDescent="0.25">
      <c r="E77" s="47">
        <v>2009</v>
      </c>
      <c r="F77" s="47" t="s">
        <v>421</v>
      </c>
      <c r="G77" s="115">
        <f t="shared" si="1"/>
        <v>39845</v>
      </c>
      <c r="H77" s="47">
        <v>93.34</v>
      </c>
      <c r="I77" s="114"/>
    </row>
    <row r="78" spans="5:9" x14ac:dyDescent="0.25">
      <c r="E78" s="47">
        <v>2009</v>
      </c>
      <c r="F78" s="47" t="s">
        <v>420</v>
      </c>
      <c r="G78" s="115">
        <f t="shared" si="1"/>
        <v>39873</v>
      </c>
      <c r="H78" s="47">
        <v>93.52</v>
      </c>
      <c r="I78" s="114"/>
    </row>
    <row r="79" spans="5:9" x14ac:dyDescent="0.25">
      <c r="E79" s="47">
        <v>2009</v>
      </c>
      <c r="F79" s="47" t="s">
        <v>419</v>
      </c>
      <c r="G79" s="115">
        <f t="shared" si="1"/>
        <v>39904</v>
      </c>
      <c r="H79" s="47">
        <v>93.66</v>
      </c>
      <c r="I79" s="114"/>
    </row>
    <row r="80" spans="5:9" x14ac:dyDescent="0.25">
      <c r="E80" s="47">
        <v>2009</v>
      </c>
      <c r="F80" s="47" t="s">
        <v>418</v>
      </c>
      <c r="G80" s="115">
        <f t="shared" si="1"/>
        <v>39934</v>
      </c>
      <c r="H80" s="47">
        <v>93.81</v>
      </c>
      <c r="I80" s="114"/>
    </row>
    <row r="81" spans="5:9" x14ac:dyDescent="0.25">
      <c r="E81" s="47">
        <v>2009</v>
      </c>
      <c r="F81" s="47" t="s">
        <v>417</v>
      </c>
      <c r="G81" s="115">
        <f t="shared" si="1"/>
        <v>39965</v>
      </c>
      <c r="H81" s="47">
        <v>93.93</v>
      </c>
      <c r="I81" s="114"/>
    </row>
    <row r="82" spans="5:9" x14ac:dyDescent="0.25">
      <c r="E82" s="47">
        <v>2009</v>
      </c>
      <c r="F82" s="47" t="s">
        <v>416</v>
      </c>
      <c r="G82" s="115">
        <f t="shared" si="1"/>
        <v>39995</v>
      </c>
      <c r="H82" s="47">
        <v>93.5</v>
      </c>
      <c r="I82" s="114"/>
    </row>
    <row r="83" spans="5:9" x14ac:dyDescent="0.25">
      <c r="E83" s="47">
        <v>2009</v>
      </c>
      <c r="F83" s="47" t="s">
        <v>427</v>
      </c>
      <c r="G83" s="115">
        <f t="shared" si="1"/>
        <v>40026</v>
      </c>
      <c r="H83" s="47">
        <v>93.99</v>
      </c>
      <c r="I83" s="114"/>
    </row>
    <row r="84" spans="5:9" x14ac:dyDescent="0.25">
      <c r="E84" s="47">
        <v>2009</v>
      </c>
      <c r="F84" s="47" t="s">
        <v>426</v>
      </c>
      <c r="G84" s="115">
        <f t="shared" si="1"/>
        <v>40057</v>
      </c>
      <c r="H84" s="47">
        <v>93.76</v>
      </c>
      <c r="I84" s="114"/>
    </row>
    <row r="85" spans="5:9" x14ac:dyDescent="0.25">
      <c r="E85" s="47">
        <v>2009</v>
      </c>
      <c r="F85" s="47" t="s">
        <v>425</v>
      </c>
      <c r="G85" s="115">
        <f t="shared" si="1"/>
        <v>40087</v>
      </c>
      <c r="H85" s="47">
        <v>93.85</v>
      </c>
      <c r="I85" s="114"/>
    </row>
    <row r="86" spans="5:9" x14ac:dyDescent="0.25">
      <c r="E86" s="47">
        <v>2009</v>
      </c>
      <c r="F86" s="47" t="s">
        <v>424</v>
      </c>
      <c r="G86" s="115">
        <f t="shared" si="1"/>
        <v>40118</v>
      </c>
      <c r="H86" s="47">
        <v>93.91</v>
      </c>
      <c r="I86" s="114"/>
    </row>
    <row r="87" spans="5:9" x14ac:dyDescent="0.25">
      <c r="E87" s="47">
        <v>2009</v>
      </c>
      <c r="F87" s="47" t="s">
        <v>423</v>
      </c>
      <c r="G87" s="115">
        <f t="shared" si="1"/>
        <v>40148</v>
      </c>
      <c r="H87" s="47">
        <v>94.14</v>
      </c>
      <c r="I87" s="114"/>
    </row>
    <row r="88" spans="5:9" x14ac:dyDescent="0.25">
      <c r="E88" s="47">
        <v>2010</v>
      </c>
      <c r="F88" s="47" t="s">
        <v>422</v>
      </c>
      <c r="G88" s="115">
        <f t="shared" si="1"/>
        <v>40179</v>
      </c>
      <c r="H88" s="47">
        <v>93.92</v>
      </c>
      <c r="I88" s="114"/>
    </row>
    <row r="89" spans="5:9" x14ac:dyDescent="0.25">
      <c r="E89" s="47">
        <v>2010</v>
      </c>
      <c r="F89" s="47" t="s">
        <v>421</v>
      </c>
      <c r="G89" s="115">
        <f t="shared" si="1"/>
        <v>40210</v>
      </c>
      <c r="H89" s="47">
        <v>94.45</v>
      </c>
      <c r="I89" s="114"/>
    </row>
    <row r="90" spans="5:9" x14ac:dyDescent="0.25">
      <c r="E90" s="47">
        <v>2010</v>
      </c>
      <c r="F90" s="47" t="s">
        <v>420</v>
      </c>
      <c r="G90" s="115">
        <f t="shared" si="1"/>
        <v>40238</v>
      </c>
      <c r="H90" s="47">
        <v>94.92</v>
      </c>
      <c r="I90" s="114"/>
    </row>
    <row r="91" spans="5:9" x14ac:dyDescent="0.25">
      <c r="E91" s="47">
        <v>2010</v>
      </c>
      <c r="F91" s="47" t="s">
        <v>419</v>
      </c>
      <c r="G91" s="115">
        <f t="shared" si="1"/>
        <v>40269</v>
      </c>
      <c r="H91" s="47">
        <v>95.18</v>
      </c>
      <c r="I91" s="114"/>
    </row>
    <row r="92" spans="5:9" x14ac:dyDescent="0.25">
      <c r="E92" s="47">
        <v>2010</v>
      </c>
      <c r="F92" s="47" t="s">
        <v>418</v>
      </c>
      <c r="G92" s="115">
        <f t="shared" si="1"/>
        <v>40299</v>
      </c>
      <c r="H92" s="47">
        <v>95.28</v>
      </c>
      <c r="I92" s="114"/>
    </row>
    <row r="93" spans="5:9" x14ac:dyDescent="0.25">
      <c r="E93" s="47">
        <v>2010</v>
      </c>
      <c r="F93" s="47" t="s">
        <v>417</v>
      </c>
      <c r="G93" s="115">
        <f t="shared" si="1"/>
        <v>40330</v>
      </c>
      <c r="H93" s="47">
        <v>95.27</v>
      </c>
      <c r="I93" s="114"/>
    </row>
    <row r="94" spans="5:9" x14ac:dyDescent="0.25">
      <c r="E94" s="47">
        <v>2010</v>
      </c>
      <c r="F94" s="47" t="s">
        <v>416</v>
      </c>
      <c r="G94" s="115">
        <f t="shared" si="1"/>
        <v>40360</v>
      </c>
      <c r="H94" s="47">
        <v>95</v>
      </c>
      <c r="I94" s="114"/>
    </row>
    <row r="95" spans="5:9" x14ac:dyDescent="0.25">
      <c r="E95" s="47">
        <v>2010</v>
      </c>
      <c r="F95" s="47" t="s">
        <v>427</v>
      </c>
      <c r="G95" s="115">
        <f t="shared" si="1"/>
        <v>40391</v>
      </c>
      <c r="H95" s="47">
        <v>95.23</v>
      </c>
      <c r="I95" s="114"/>
    </row>
    <row r="96" spans="5:9" x14ac:dyDescent="0.25">
      <c r="E96" s="47">
        <v>2010</v>
      </c>
      <c r="F96" s="47" t="s">
        <v>426</v>
      </c>
      <c r="G96" s="115">
        <f t="shared" si="1"/>
        <v>40422</v>
      </c>
      <c r="H96" s="47">
        <v>95.15</v>
      </c>
      <c r="I96" s="114"/>
    </row>
    <row r="97" spans="5:9" x14ac:dyDescent="0.25">
      <c r="E97" s="47">
        <v>2010</v>
      </c>
      <c r="F97" s="47" t="s">
        <v>425</v>
      </c>
      <c r="G97" s="115">
        <f t="shared" si="1"/>
        <v>40452</v>
      </c>
      <c r="H97" s="47">
        <v>95.28</v>
      </c>
      <c r="I97" s="114"/>
    </row>
    <row r="98" spans="5:9" x14ac:dyDescent="0.25">
      <c r="E98" s="47">
        <v>2010</v>
      </c>
      <c r="F98" s="47" t="s">
        <v>424</v>
      </c>
      <c r="G98" s="115">
        <f t="shared" si="1"/>
        <v>40483</v>
      </c>
      <c r="H98" s="47">
        <v>95.32</v>
      </c>
      <c r="I98" s="114"/>
    </row>
    <row r="99" spans="5:9" x14ac:dyDescent="0.25">
      <c r="E99" s="47">
        <v>2010</v>
      </c>
      <c r="F99" s="47" t="s">
        <v>423</v>
      </c>
      <c r="G99" s="115">
        <f t="shared" si="1"/>
        <v>40513</v>
      </c>
      <c r="H99" s="47">
        <v>95.74</v>
      </c>
      <c r="I99" s="114"/>
    </row>
    <row r="100" spans="5:9" x14ac:dyDescent="0.25">
      <c r="E100" s="47">
        <v>2011</v>
      </c>
      <c r="F100" s="47" t="s">
        <v>422</v>
      </c>
      <c r="G100" s="115">
        <f t="shared" si="1"/>
        <v>40544</v>
      </c>
      <c r="H100" s="47">
        <v>95.51</v>
      </c>
      <c r="I100" s="114"/>
    </row>
    <row r="101" spans="5:9" x14ac:dyDescent="0.25">
      <c r="E101" s="47">
        <v>2011</v>
      </c>
      <c r="F101" s="47" t="s">
        <v>421</v>
      </c>
      <c r="G101" s="115">
        <f t="shared" si="1"/>
        <v>40575</v>
      </c>
      <c r="H101" s="47">
        <v>95.97</v>
      </c>
      <c r="I101" s="114"/>
    </row>
    <row r="102" spans="5:9" x14ac:dyDescent="0.25">
      <c r="E102" s="47">
        <v>2011</v>
      </c>
      <c r="F102" s="47" t="s">
        <v>420</v>
      </c>
      <c r="G102" s="115">
        <f t="shared" si="1"/>
        <v>40603</v>
      </c>
      <c r="H102" s="47">
        <v>96.76</v>
      </c>
      <c r="I102" s="114"/>
    </row>
    <row r="103" spans="5:9" x14ac:dyDescent="0.25">
      <c r="E103" s="47">
        <v>2011</v>
      </c>
      <c r="F103" s="47" t="s">
        <v>419</v>
      </c>
      <c r="G103" s="115">
        <f t="shared" si="1"/>
        <v>40634</v>
      </c>
      <c r="H103" s="47">
        <v>97.1</v>
      </c>
      <c r="I103" s="114"/>
    </row>
    <row r="104" spans="5:9" x14ac:dyDescent="0.25">
      <c r="E104" s="47">
        <v>2011</v>
      </c>
      <c r="F104" s="47" t="s">
        <v>418</v>
      </c>
      <c r="G104" s="115">
        <f t="shared" si="1"/>
        <v>40664</v>
      </c>
      <c r="H104" s="47">
        <v>97.16</v>
      </c>
      <c r="I104" s="114"/>
    </row>
    <row r="105" spans="5:9" x14ac:dyDescent="0.25">
      <c r="E105" s="47">
        <v>2011</v>
      </c>
      <c r="F105" s="47" t="s">
        <v>417</v>
      </c>
      <c r="G105" s="115">
        <f t="shared" si="1"/>
        <v>40695</v>
      </c>
      <c r="H105" s="47">
        <v>97.23</v>
      </c>
      <c r="I105" s="114"/>
    </row>
    <row r="106" spans="5:9" x14ac:dyDescent="0.25">
      <c r="E106" s="47">
        <v>2011</v>
      </c>
      <c r="F106" s="47" t="s">
        <v>416</v>
      </c>
      <c r="G106" s="115">
        <f t="shared" si="1"/>
        <v>40725</v>
      </c>
      <c r="H106" s="47">
        <v>96.79</v>
      </c>
      <c r="I106" s="114"/>
    </row>
    <row r="107" spans="5:9" x14ac:dyDescent="0.25">
      <c r="E107" s="47">
        <v>2011</v>
      </c>
      <c r="F107" s="47" t="s">
        <v>427</v>
      </c>
      <c r="G107" s="115">
        <f t="shared" si="1"/>
        <v>40756</v>
      </c>
      <c r="H107" s="47">
        <v>97.31</v>
      </c>
      <c r="I107" s="114"/>
    </row>
    <row r="108" spans="5:9" x14ac:dyDescent="0.25">
      <c r="E108" s="47">
        <v>2011</v>
      </c>
      <c r="F108" s="47" t="s">
        <v>426</v>
      </c>
      <c r="G108" s="115">
        <f t="shared" si="1"/>
        <v>40787</v>
      </c>
      <c r="H108" s="47">
        <v>97.23</v>
      </c>
      <c r="I108" s="114"/>
    </row>
    <row r="109" spans="5:9" x14ac:dyDescent="0.25">
      <c r="E109" s="47">
        <v>2011</v>
      </c>
      <c r="F109" s="47" t="s">
        <v>425</v>
      </c>
      <c r="G109" s="115">
        <f t="shared" si="1"/>
        <v>40817</v>
      </c>
      <c r="H109" s="47">
        <v>97.42</v>
      </c>
      <c r="I109" s="114"/>
    </row>
    <row r="110" spans="5:9" x14ac:dyDescent="0.25">
      <c r="E110" s="47">
        <v>2011</v>
      </c>
      <c r="F110" s="47" t="s">
        <v>424</v>
      </c>
      <c r="G110" s="115">
        <f t="shared" si="1"/>
        <v>40848</v>
      </c>
      <c r="H110" s="47">
        <v>97.64</v>
      </c>
      <c r="I110" s="114"/>
    </row>
    <row r="111" spans="5:9" x14ac:dyDescent="0.25">
      <c r="E111" s="47">
        <v>2011</v>
      </c>
      <c r="F111" s="47" t="s">
        <v>423</v>
      </c>
      <c r="G111" s="115">
        <f t="shared" si="1"/>
        <v>40878</v>
      </c>
      <c r="H111" s="47">
        <v>98.04</v>
      </c>
      <c r="I111" s="114"/>
    </row>
    <row r="112" spans="5:9" x14ac:dyDescent="0.25">
      <c r="E112" s="47">
        <v>2012</v>
      </c>
      <c r="F112" s="47" t="s">
        <v>422</v>
      </c>
      <c r="G112" s="115">
        <f t="shared" si="1"/>
        <v>40909</v>
      </c>
      <c r="H112" s="47">
        <v>97.68</v>
      </c>
      <c r="I112" s="114"/>
    </row>
    <row r="113" spans="5:9" x14ac:dyDescent="0.25">
      <c r="E113" s="47">
        <v>2012</v>
      </c>
      <c r="F113" s="47" t="s">
        <v>421</v>
      </c>
      <c r="G113" s="115">
        <f t="shared" si="1"/>
        <v>40940</v>
      </c>
      <c r="H113" s="47">
        <v>98.09</v>
      </c>
      <c r="I113" s="114"/>
    </row>
    <row r="114" spans="5:9" x14ac:dyDescent="0.25">
      <c r="E114" s="47">
        <v>2012</v>
      </c>
      <c r="F114" s="47" t="s">
        <v>420</v>
      </c>
      <c r="G114" s="115">
        <f t="shared" si="1"/>
        <v>40969</v>
      </c>
      <c r="H114" s="47">
        <v>98.93</v>
      </c>
      <c r="I114" s="114"/>
    </row>
    <row r="115" spans="5:9" x14ac:dyDescent="0.25">
      <c r="E115" s="47">
        <v>2012</v>
      </c>
      <c r="F115" s="47" t="s">
        <v>419</v>
      </c>
      <c r="G115" s="115">
        <f t="shared" si="1"/>
        <v>41000</v>
      </c>
      <c r="H115" s="47">
        <v>99.06</v>
      </c>
      <c r="I115" s="114"/>
    </row>
    <row r="116" spans="5:9" x14ac:dyDescent="0.25">
      <c r="E116" s="47">
        <v>2012</v>
      </c>
      <c r="F116" s="47" t="s">
        <v>418</v>
      </c>
      <c r="G116" s="115">
        <f t="shared" si="1"/>
        <v>41030</v>
      </c>
      <c r="H116" s="47">
        <v>99</v>
      </c>
      <c r="I116" s="114"/>
    </row>
    <row r="117" spans="5:9" x14ac:dyDescent="0.25">
      <c r="E117" s="47">
        <v>2012</v>
      </c>
      <c r="F117" s="47" t="s">
        <v>417</v>
      </c>
      <c r="G117" s="115">
        <f t="shared" si="1"/>
        <v>41061</v>
      </c>
      <c r="H117" s="47">
        <v>99.04</v>
      </c>
      <c r="I117" s="114"/>
    </row>
    <row r="118" spans="5:9" x14ac:dyDescent="0.25">
      <c r="E118" s="47">
        <v>2012</v>
      </c>
      <c r="F118" s="47" t="s">
        <v>416</v>
      </c>
      <c r="G118" s="115">
        <f t="shared" si="1"/>
        <v>41091</v>
      </c>
      <c r="H118" s="47">
        <v>98.6</v>
      </c>
      <c r="I118" s="114"/>
    </row>
    <row r="119" spans="5:9" x14ac:dyDescent="0.25">
      <c r="E119" s="47">
        <v>2012</v>
      </c>
      <c r="F119" s="47" t="s">
        <v>427</v>
      </c>
      <c r="G119" s="115">
        <f t="shared" si="1"/>
        <v>41122</v>
      </c>
      <c r="H119" s="47">
        <v>99.27</v>
      </c>
      <c r="I119" s="114"/>
    </row>
    <row r="120" spans="5:9" x14ac:dyDescent="0.25">
      <c r="E120" s="47">
        <v>2012</v>
      </c>
      <c r="F120" s="47" t="s">
        <v>426</v>
      </c>
      <c r="G120" s="115">
        <f t="shared" si="1"/>
        <v>41153</v>
      </c>
      <c r="H120" s="47">
        <v>99.01</v>
      </c>
      <c r="I120" s="114"/>
    </row>
    <row r="121" spans="5:9" x14ac:dyDescent="0.25">
      <c r="E121" s="47">
        <v>2012</v>
      </c>
      <c r="F121" s="47" t="s">
        <v>425</v>
      </c>
      <c r="G121" s="115">
        <f t="shared" si="1"/>
        <v>41183</v>
      </c>
      <c r="H121" s="47">
        <v>99.07</v>
      </c>
      <c r="I121" s="114"/>
    </row>
    <row r="122" spans="5:9" x14ac:dyDescent="0.25">
      <c r="E122" s="47">
        <v>2012</v>
      </c>
      <c r="F122" s="47" t="s">
        <v>424</v>
      </c>
      <c r="G122" s="115">
        <f t="shared" si="1"/>
        <v>41214</v>
      </c>
      <c r="H122" s="47">
        <v>98.91</v>
      </c>
      <c r="I122" s="114"/>
    </row>
    <row r="123" spans="5:9" x14ac:dyDescent="0.25">
      <c r="E123" s="47">
        <v>2012</v>
      </c>
      <c r="F123" s="47" t="s">
        <v>423</v>
      </c>
      <c r="G123" s="115">
        <f t="shared" si="1"/>
        <v>41244</v>
      </c>
      <c r="H123" s="47">
        <v>99.23</v>
      </c>
      <c r="I123" s="114"/>
    </row>
    <row r="124" spans="5:9" x14ac:dyDescent="0.25">
      <c r="E124" s="47">
        <v>2013</v>
      </c>
      <c r="F124" s="47" t="s">
        <v>422</v>
      </c>
      <c r="G124" s="115">
        <f t="shared" si="1"/>
        <v>41275</v>
      </c>
      <c r="H124" s="47">
        <v>98.71</v>
      </c>
      <c r="I124" s="114"/>
    </row>
    <row r="125" spans="5:9" x14ac:dyDescent="0.25">
      <c r="E125" s="47">
        <v>2013</v>
      </c>
      <c r="F125" s="47" t="s">
        <v>421</v>
      </c>
      <c r="G125" s="115">
        <f t="shared" si="1"/>
        <v>41306</v>
      </c>
      <c r="H125" s="47">
        <v>99</v>
      </c>
      <c r="I125" s="114"/>
    </row>
    <row r="126" spans="5:9" x14ac:dyDescent="0.25">
      <c r="E126" s="47">
        <v>2013</v>
      </c>
      <c r="F126" s="47" t="s">
        <v>420</v>
      </c>
      <c r="G126" s="115">
        <f t="shared" si="1"/>
        <v>41334</v>
      </c>
      <c r="H126" s="47">
        <v>99.77</v>
      </c>
      <c r="I126" s="114"/>
    </row>
    <row r="127" spans="5:9" x14ac:dyDescent="0.25">
      <c r="E127" s="47">
        <v>2013</v>
      </c>
      <c r="F127" s="47" t="s">
        <v>419</v>
      </c>
      <c r="G127" s="115">
        <f t="shared" si="1"/>
        <v>41365</v>
      </c>
      <c r="H127" s="47">
        <v>99.62</v>
      </c>
      <c r="I127" s="114"/>
    </row>
    <row r="128" spans="5:9" x14ac:dyDescent="0.25">
      <c r="E128" s="47">
        <v>2013</v>
      </c>
      <c r="F128" s="47" t="s">
        <v>418</v>
      </c>
      <c r="G128" s="115">
        <f t="shared" si="1"/>
        <v>41395</v>
      </c>
      <c r="H128" s="47">
        <v>99.67</v>
      </c>
      <c r="I128" s="114"/>
    </row>
    <row r="129" spans="5:9" x14ac:dyDescent="0.25">
      <c r="E129" s="47">
        <v>2013</v>
      </c>
      <c r="F129" s="47" t="s">
        <v>417</v>
      </c>
      <c r="G129" s="115">
        <f t="shared" si="1"/>
        <v>41426</v>
      </c>
      <c r="H129" s="47">
        <v>99.84</v>
      </c>
      <c r="I129" s="114"/>
    </row>
    <row r="130" spans="5:9" x14ac:dyDescent="0.25">
      <c r="E130" s="47">
        <v>2013</v>
      </c>
      <c r="F130" s="47" t="s">
        <v>416</v>
      </c>
      <c r="G130" s="115">
        <f t="shared" si="1"/>
        <v>41456</v>
      </c>
      <c r="H130" s="47">
        <v>99.5</v>
      </c>
      <c r="I130" s="114"/>
    </row>
    <row r="131" spans="5:9" x14ac:dyDescent="0.25">
      <c r="E131" s="47">
        <v>2013</v>
      </c>
      <c r="F131" s="47" t="s">
        <v>427</v>
      </c>
      <c r="G131" s="115">
        <f t="shared" si="1"/>
        <v>41487</v>
      </c>
      <c r="H131" s="47">
        <v>99.94</v>
      </c>
      <c r="I131" s="114"/>
    </row>
    <row r="132" spans="5:9" x14ac:dyDescent="0.25">
      <c r="E132" s="47">
        <v>2013</v>
      </c>
      <c r="F132" s="47" t="s">
        <v>426</v>
      </c>
      <c r="G132" s="115">
        <f t="shared" ref="G132:G195" si="2">DATE(E132,MONTH(F132&amp;" 1"),1)</f>
        <v>41518</v>
      </c>
      <c r="H132" s="47">
        <v>99.7</v>
      </c>
      <c r="I132" s="114"/>
    </row>
    <row r="133" spans="5:9" x14ac:dyDescent="0.25">
      <c r="E133" s="47">
        <v>2013</v>
      </c>
      <c r="F133" s="47" t="s">
        <v>425</v>
      </c>
      <c r="G133" s="115">
        <f t="shared" si="2"/>
        <v>41548</v>
      </c>
      <c r="H133" s="47">
        <v>99.57</v>
      </c>
      <c r="I133" s="114"/>
    </row>
    <row r="134" spans="5:9" x14ac:dyDescent="0.25">
      <c r="E134" s="47">
        <v>2013</v>
      </c>
      <c r="F134" s="47" t="s">
        <v>424</v>
      </c>
      <c r="G134" s="115">
        <f t="shared" si="2"/>
        <v>41579</v>
      </c>
      <c r="H134" s="47">
        <v>99.52</v>
      </c>
      <c r="I134" s="114"/>
    </row>
    <row r="135" spans="5:9" x14ac:dyDescent="0.25">
      <c r="E135" s="47">
        <v>2013</v>
      </c>
      <c r="F135" s="47" t="s">
        <v>423</v>
      </c>
      <c r="G135" s="115">
        <f t="shared" si="2"/>
        <v>41609</v>
      </c>
      <c r="H135" s="47">
        <v>99.87</v>
      </c>
      <c r="I135" s="114"/>
    </row>
    <row r="136" spans="5:9" x14ac:dyDescent="0.25">
      <c r="E136" s="47">
        <v>2014</v>
      </c>
      <c r="F136" s="47" t="s">
        <v>422</v>
      </c>
      <c r="G136" s="115">
        <f t="shared" si="2"/>
        <v>41640</v>
      </c>
      <c r="H136" s="47">
        <v>99.26</v>
      </c>
      <c r="I136" s="114"/>
    </row>
    <row r="137" spans="5:9" x14ac:dyDescent="0.25">
      <c r="E137" s="47">
        <v>2014</v>
      </c>
      <c r="F137" s="47" t="s">
        <v>421</v>
      </c>
      <c r="G137" s="115">
        <f t="shared" si="2"/>
        <v>41671</v>
      </c>
      <c r="H137" s="47">
        <v>99.79</v>
      </c>
      <c r="I137" s="114"/>
    </row>
    <row r="138" spans="5:9" x14ac:dyDescent="0.25">
      <c r="E138" s="47">
        <v>2014</v>
      </c>
      <c r="F138" s="47" t="s">
        <v>420</v>
      </c>
      <c r="G138" s="115">
        <f t="shared" si="2"/>
        <v>41699</v>
      </c>
      <c r="H138" s="47">
        <v>100.25</v>
      </c>
      <c r="I138" s="114"/>
    </row>
    <row r="139" spans="5:9" x14ac:dyDescent="0.25">
      <c r="E139" s="47">
        <v>2014</v>
      </c>
      <c r="F139" s="47" t="s">
        <v>419</v>
      </c>
      <c r="G139" s="115">
        <f t="shared" si="2"/>
        <v>41730</v>
      </c>
      <c r="H139" s="47">
        <v>100.2</v>
      </c>
      <c r="I139" s="114"/>
    </row>
    <row r="140" spans="5:9" x14ac:dyDescent="0.25">
      <c r="E140" s="47">
        <v>2014</v>
      </c>
      <c r="F140" s="47" t="s">
        <v>418</v>
      </c>
      <c r="G140" s="115">
        <f t="shared" si="2"/>
        <v>41760</v>
      </c>
      <c r="H140" s="47">
        <v>100.23</v>
      </c>
      <c r="I140" s="114"/>
    </row>
    <row r="141" spans="5:9" x14ac:dyDescent="0.25">
      <c r="E141" s="47">
        <v>2014</v>
      </c>
      <c r="F141" s="47" t="s">
        <v>417</v>
      </c>
      <c r="G141" s="115">
        <f t="shared" si="2"/>
        <v>41791</v>
      </c>
      <c r="H141" s="47">
        <v>100.19</v>
      </c>
      <c r="I141" s="114"/>
    </row>
    <row r="142" spans="5:9" x14ac:dyDescent="0.25">
      <c r="E142" s="47">
        <v>2014</v>
      </c>
      <c r="F142" s="47" t="s">
        <v>416</v>
      </c>
      <c r="G142" s="115">
        <f t="shared" si="2"/>
        <v>41821</v>
      </c>
      <c r="H142" s="47">
        <v>99.87</v>
      </c>
      <c r="I142" s="114"/>
    </row>
    <row r="143" spans="5:9" x14ac:dyDescent="0.25">
      <c r="E143" s="47">
        <v>2014</v>
      </c>
      <c r="F143" s="47" t="s">
        <v>427</v>
      </c>
      <c r="G143" s="115">
        <f t="shared" si="2"/>
        <v>41852</v>
      </c>
      <c r="H143" s="47">
        <v>100.31</v>
      </c>
      <c r="I143" s="114"/>
    </row>
    <row r="144" spans="5:9" x14ac:dyDescent="0.25">
      <c r="E144" s="47">
        <v>2014</v>
      </c>
      <c r="F144" s="47" t="s">
        <v>426</v>
      </c>
      <c r="G144" s="115">
        <f t="shared" si="2"/>
        <v>41883</v>
      </c>
      <c r="H144" s="47">
        <v>99.92</v>
      </c>
      <c r="I144" s="114"/>
    </row>
    <row r="145" spans="5:9" x14ac:dyDescent="0.25">
      <c r="E145" s="47">
        <v>2014</v>
      </c>
      <c r="F145" s="47" t="s">
        <v>425</v>
      </c>
      <c r="G145" s="115">
        <f t="shared" si="2"/>
        <v>41913</v>
      </c>
      <c r="H145" s="47">
        <v>99.95</v>
      </c>
      <c r="I145" s="114"/>
    </row>
    <row r="146" spans="5:9" x14ac:dyDescent="0.25">
      <c r="E146" s="47">
        <v>2014</v>
      </c>
      <c r="F146" s="47" t="s">
        <v>424</v>
      </c>
      <c r="G146" s="115">
        <f t="shared" si="2"/>
        <v>41944</v>
      </c>
      <c r="H146" s="47">
        <v>99.78</v>
      </c>
      <c r="I146" s="114"/>
    </row>
    <row r="147" spans="5:9" x14ac:dyDescent="0.25">
      <c r="E147" s="47">
        <v>2014</v>
      </c>
      <c r="F147" s="47" t="s">
        <v>423</v>
      </c>
      <c r="G147" s="115">
        <f t="shared" si="2"/>
        <v>41974</v>
      </c>
      <c r="H147" s="47">
        <v>99.86</v>
      </c>
      <c r="I147" s="114"/>
    </row>
    <row r="148" spans="5:9" x14ac:dyDescent="0.25">
      <c r="E148" s="47">
        <v>2015</v>
      </c>
      <c r="F148" s="47" t="s">
        <v>422</v>
      </c>
      <c r="G148" s="115">
        <f t="shared" si="2"/>
        <v>42005</v>
      </c>
      <c r="H148" s="47">
        <v>98.85</v>
      </c>
      <c r="I148" s="114"/>
    </row>
    <row r="149" spans="5:9" x14ac:dyDescent="0.25">
      <c r="E149" s="47">
        <v>2015</v>
      </c>
      <c r="F149" s="47" t="s">
        <v>421</v>
      </c>
      <c r="G149" s="115">
        <f t="shared" si="2"/>
        <v>42036</v>
      </c>
      <c r="H149" s="47">
        <v>99.51</v>
      </c>
      <c r="I149" s="114"/>
    </row>
    <row r="150" spans="5:9" x14ac:dyDescent="0.25">
      <c r="E150" s="47">
        <v>2015</v>
      </c>
      <c r="F150" s="47" t="s">
        <v>420</v>
      </c>
      <c r="G150" s="115">
        <f t="shared" si="2"/>
        <v>42064</v>
      </c>
      <c r="H150" s="47">
        <v>100.17</v>
      </c>
      <c r="I150" s="114"/>
    </row>
    <row r="151" spans="5:9" x14ac:dyDescent="0.25">
      <c r="E151" s="47">
        <v>2015</v>
      </c>
      <c r="F151" s="47" t="s">
        <v>419</v>
      </c>
      <c r="G151" s="115">
        <f t="shared" si="2"/>
        <v>42095</v>
      </c>
      <c r="H151" s="47">
        <v>100.29</v>
      </c>
      <c r="I151" s="114"/>
    </row>
    <row r="152" spans="5:9" x14ac:dyDescent="0.25">
      <c r="E152" s="47">
        <v>2015</v>
      </c>
      <c r="F152" s="47" t="s">
        <v>418</v>
      </c>
      <c r="G152" s="115">
        <f t="shared" si="2"/>
        <v>42125</v>
      </c>
      <c r="H152" s="47">
        <v>100.53</v>
      </c>
      <c r="I152" s="114"/>
    </row>
    <row r="153" spans="5:9" x14ac:dyDescent="0.25">
      <c r="E153" s="47">
        <v>2015</v>
      </c>
      <c r="F153" s="47" t="s">
        <v>417</v>
      </c>
      <c r="G153" s="115">
        <f t="shared" si="2"/>
        <v>42156</v>
      </c>
      <c r="H153" s="47">
        <v>100.45</v>
      </c>
      <c r="I153" s="114"/>
    </row>
    <row r="154" spans="5:9" x14ac:dyDescent="0.25">
      <c r="E154" s="47">
        <v>2015</v>
      </c>
      <c r="F154" s="47" t="s">
        <v>416</v>
      </c>
      <c r="G154" s="115">
        <f t="shared" si="2"/>
        <v>42186</v>
      </c>
      <c r="H154" s="47">
        <v>100.03</v>
      </c>
      <c r="I154" s="114"/>
    </row>
    <row r="155" spans="5:9" x14ac:dyDescent="0.25">
      <c r="E155" s="47">
        <v>2015</v>
      </c>
      <c r="F155" s="47" t="s">
        <v>427</v>
      </c>
      <c r="G155" s="115">
        <f t="shared" si="2"/>
        <v>42217</v>
      </c>
      <c r="H155" s="47">
        <v>100.36</v>
      </c>
      <c r="I155" s="114"/>
    </row>
    <row r="156" spans="5:9" x14ac:dyDescent="0.25">
      <c r="E156" s="47">
        <v>2015</v>
      </c>
      <c r="F156" s="47" t="s">
        <v>426</v>
      </c>
      <c r="G156" s="115">
        <f t="shared" si="2"/>
        <v>42248</v>
      </c>
      <c r="H156" s="47">
        <v>99.95</v>
      </c>
      <c r="I156" s="114"/>
    </row>
    <row r="157" spans="5:9" x14ac:dyDescent="0.25">
      <c r="E157" s="47">
        <v>2015</v>
      </c>
      <c r="F157" s="47" t="s">
        <v>425</v>
      </c>
      <c r="G157" s="115">
        <f t="shared" si="2"/>
        <v>42278</v>
      </c>
      <c r="H157" s="47">
        <v>100.01</v>
      </c>
      <c r="I157" s="114"/>
    </row>
    <row r="158" spans="5:9" x14ac:dyDescent="0.25">
      <c r="E158" s="47">
        <v>2015</v>
      </c>
      <c r="F158" s="47" t="s">
        <v>424</v>
      </c>
      <c r="G158" s="115">
        <f t="shared" si="2"/>
        <v>42309</v>
      </c>
      <c r="H158" s="47">
        <v>99.81</v>
      </c>
      <c r="I158" s="114"/>
    </row>
    <row r="159" spans="5:9" x14ac:dyDescent="0.25">
      <c r="E159" s="47">
        <v>2015</v>
      </c>
      <c r="F159" s="47" t="s">
        <v>423</v>
      </c>
      <c r="G159" s="115">
        <f t="shared" si="2"/>
        <v>42339</v>
      </c>
      <c r="H159" s="47">
        <v>100.04</v>
      </c>
      <c r="I159" s="114"/>
    </row>
    <row r="160" spans="5:9" x14ac:dyDescent="0.25">
      <c r="E160" s="47">
        <v>2016</v>
      </c>
      <c r="F160" s="47" t="s">
        <v>422</v>
      </c>
      <c r="G160" s="115">
        <f t="shared" si="2"/>
        <v>42370</v>
      </c>
      <c r="H160" s="47">
        <v>99.07</v>
      </c>
      <c r="I160" s="114"/>
    </row>
    <row r="161" spans="5:9" x14ac:dyDescent="0.25">
      <c r="E161" s="47">
        <v>2016</v>
      </c>
      <c r="F161" s="47" t="s">
        <v>421</v>
      </c>
      <c r="G161" s="115">
        <f t="shared" si="2"/>
        <v>42401</v>
      </c>
      <c r="H161" s="47">
        <v>99.32</v>
      </c>
      <c r="I161" s="114"/>
    </row>
    <row r="162" spans="5:9" x14ac:dyDescent="0.25">
      <c r="E162" s="47">
        <v>2016</v>
      </c>
      <c r="F162" s="47" t="s">
        <v>420</v>
      </c>
      <c r="G162" s="115">
        <f t="shared" si="2"/>
        <v>42430</v>
      </c>
      <c r="H162" s="47">
        <v>100.02</v>
      </c>
      <c r="I162" s="114"/>
    </row>
    <row r="163" spans="5:9" x14ac:dyDescent="0.25">
      <c r="E163" s="47">
        <v>2016</v>
      </c>
      <c r="F163" s="47" t="s">
        <v>419</v>
      </c>
      <c r="G163" s="115">
        <f t="shared" si="2"/>
        <v>42461</v>
      </c>
      <c r="H163" s="47">
        <v>100.09</v>
      </c>
      <c r="I163" s="114"/>
    </row>
    <row r="164" spans="5:9" x14ac:dyDescent="0.25">
      <c r="E164" s="47">
        <v>2016</v>
      </c>
      <c r="F164" s="47" t="s">
        <v>418</v>
      </c>
      <c r="G164" s="115">
        <f t="shared" si="2"/>
        <v>42491</v>
      </c>
      <c r="H164" s="47">
        <v>100.51</v>
      </c>
      <c r="I164" s="114"/>
    </row>
    <row r="165" spans="5:9" x14ac:dyDescent="0.25">
      <c r="E165" s="47">
        <v>2016</v>
      </c>
      <c r="F165" s="47" t="s">
        <v>417</v>
      </c>
      <c r="G165" s="115">
        <f t="shared" si="2"/>
        <v>42522</v>
      </c>
      <c r="H165" s="47">
        <v>100.64</v>
      </c>
      <c r="I165" s="114"/>
    </row>
    <row r="166" spans="5:9" x14ac:dyDescent="0.25">
      <c r="E166" s="47">
        <v>2016</v>
      </c>
      <c r="F166" s="47" t="s">
        <v>416</v>
      </c>
      <c r="G166" s="115">
        <f t="shared" si="2"/>
        <v>42552</v>
      </c>
      <c r="H166" s="47">
        <v>100.26</v>
      </c>
      <c r="I166" s="114"/>
    </row>
    <row r="167" spans="5:9" x14ac:dyDescent="0.25">
      <c r="E167" s="47">
        <v>2016</v>
      </c>
      <c r="F167" s="47" t="s">
        <v>427</v>
      </c>
      <c r="G167" s="115">
        <f t="shared" si="2"/>
        <v>42583</v>
      </c>
      <c r="H167" s="47">
        <v>100.59</v>
      </c>
      <c r="I167" s="114"/>
    </row>
    <row r="168" spans="5:9" x14ac:dyDescent="0.25">
      <c r="E168" s="47">
        <v>2016</v>
      </c>
      <c r="F168" s="47" t="s">
        <v>426</v>
      </c>
      <c r="G168" s="115">
        <f t="shared" si="2"/>
        <v>42614</v>
      </c>
      <c r="H168" s="47">
        <v>100.35</v>
      </c>
      <c r="I168" s="114"/>
    </row>
    <row r="169" spans="5:9" x14ac:dyDescent="0.25">
      <c r="E169" s="47">
        <v>2016</v>
      </c>
      <c r="F169" s="47" t="s">
        <v>425</v>
      </c>
      <c r="G169" s="115">
        <f t="shared" si="2"/>
        <v>42644</v>
      </c>
      <c r="H169" s="47">
        <v>100.37</v>
      </c>
      <c r="I169" s="114"/>
    </row>
    <row r="170" spans="5:9" x14ac:dyDescent="0.25">
      <c r="E170" s="47">
        <v>2016</v>
      </c>
      <c r="F170" s="47" t="s">
        <v>424</v>
      </c>
      <c r="G170" s="115">
        <f t="shared" si="2"/>
        <v>42675</v>
      </c>
      <c r="H170" s="47">
        <v>100.36</v>
      </c>
      <c r="I170" s="114"/>
    </row>
    <row r="171" spans="5:9" x14ac:dyDescent="0.25">
      <c r="E171" s="47">
        <v>2016</v>
      </c>
      <c r="F171" s="47" t="s">
        <v>423</v>
      </c>
      <c r="G171" s="115">
        <f t="shared" si="2"/>
        <v>42705</v>
      </c>
      <c r="H171" s="47">
        <v>100.66</v>
      </c>
      <c r="I171" s="114"/>
    </row>
    <row r="172" spans="5:9" x14ac:dyDescent="0.25">
      <c r="E172" s="47">
        <v>2017</v>
      </c>
      <c r="F172" s="47" t="s">
        <v>422</v>
      </c>
      <c r="G172" s="115">
        <f t="shared" si="2"/>
        <v>42736</v>
      </c>
      <c r="H172" s="47">
        <v>100.41</v>
      </c>
      <c r="I172" s="114"/>
    </row>
    <row r="173" spans="5:9" x14ac:dyDescent="0.25">
      <c r="E173" s="47">
        <v>2017</v>
      </c>
      <c r="F173" s="47" t="s">
        <v>421</v>
      </c>
      <c r="G173" s="115">
        <f t="shared" si="2"/>
        <v>42767</v>
      </c>
      <c r="H173" s="47">
        <v>100.52</v>
      </c>
      <c r="I173" s="114"/>
    </row>
    <row r="174" spans="5:9" x14ac:dyDescent="0.25">
      <c r="E174" s="47">
        <v>2017</v>
      </c>
      <c r="F174" s="47" t="s">
        <v>420</v>
      </c>
      <c r="G174" s="115">
        <f t="shared" si="2"/>
        <v>42795</v>
      </c>
      <c r="H174" s="47">
        <v>101.14</v>
      </c>
      <c r="I174" s="114"/>
    </row>
    <row r="175" spans="5:9" x14ac:dyDescent="0.25">
      <c r="E175" s="47">
        <v>2017</v>
      </c>
      <c r="F175" s="47" t="s">
        <v>419</v>
      </c>
      <c r="G175" s="115">
        <f t="shared" si="2"/>
        <v>42826</v>
      </c>
      <c r="H175" s="47">
        <v>101.23</v>
      </c>
      <c r="I175" s="114"/>
    </row>
    <row r="176" spans="5:9" x14ac:dyDescent="0.25">
      <c r="E176" s="47">
        <v>2017</v>
      </c>
      <c r="F176" s="47" t="s">
        <v>418</v>
      </c>
      <c r="G176" s="115">
        <f t="shared" si="2"/>
        <v>42856</v>
      </c>
      <c r="H176" s="47">
        <v>101.28</v>
      </c>
      <c r="I176" s="114"/>
    </row>
    <row r="177" spans="5:9" x14ac:dyDescent="0.25">
      <c r="E177" s="47">
        <v>2017</v>
      </c>
      <c r="F177" s="47" t="s">
        <v>417</v>
      </c>
      <c r="G177" s="115">
        <f t="shared" si="2"/>
        <v>42887</v>
      </c>
      <c r="H177" s="47">
        <v>101.3</v>
      </c>
      <c r="I177" s="114"/>
    </row>
    <row r="178" spans="5:9" x14ac:dyDescent="0.25">
      <c r="E178" s="47">
        <v>2017</v>
      </c>
      <c r="F178" s="47" t="s">
        <v>416</v>
      </c>
      <c r="G178" s="115">
        <f t="shared" si="2"/>
        <v>42917</v>
      </c>
      <c r="H178" s="47">
        <v>100.94</v>
      </c>
      <c r="I178" s="114"/>
    </row>
    <row r="179" spans="5:9" x14ac:dyDescent="0.25">
      <c r="E179" s="47">
        <v>2017</v>
      </c>
      <c r="F179" s="47" t="s">
        <v>427</v>
      </c>
      <c r="G179" s="115">
        <f t="shared" si="2"/>
        <v>42948</v>
      </c>
      <c r="H179" s="47">
        <v>101.47</v>
      </c>
      <c r="I179" s="114"/>
    </row>
    <row r="180" spans="5:9" x14ac:dyDescent="0.25">
      <c r="E180" s="47">
        <v>2017</v>
      </c>
      <c r="F180" s="47" t="s">
        <v>426</v>
      </c>
      <c r="G180" s="115">
        <f t="shared" si="2"/>
        <v>42979</v>
      </c>
      <c r="H180" s="47">
        <v>101.3</v>
      </c>
      <c r="I180" s="114"/>
    </row>
    <row r="181" spans="5:9" x14ac:dyDescent="0.25">
      <c r="E181" s="47">
        <v>2017</v>
      </c>
      <c r="F181" s="47" t="s">
        <v>425</v>
      </c>
      <c r="G181" s="115">
        <f t="shared" si="2"/>
        <v>43009</v>
      </c>
      <c r="H181" s="47">
        <v>101.4</v>
      </c>
      <c r="I181" s="114"/>
    </row>
    <row r="182" spans="5:9" x14ac:dyDescent="0.25">
      <c r="E182" s="47">
        <v>2017</v>
      </c>
      <c r="F182" s="47" t="s">
        <v>424</v>
      </c>
      <c r="G182" s="115">
        <f t="shared" si="2"/>
        <v>43040</v>
      </c>
      <c r="H182" s="47">
        <v>101.47</v>
      </c>
      <c r="I182" s="114"/>
    </row>
    <row r="183" spans="5:9" x14ac:dyDescent="0.25">
      <c r="E183" s="47">
        <v>2017</v>
      </c>
      <c r="F183" s="47" t="s">
        <v>423</v>
      </c>
      <c r="G183" s="115">
        <f t="shared" si="2"/>
        <v>43070</v>
      </c>
      <c r="H183" s="47">
        <v>101.76</v>
      </c>
      <c r="I183" s="114"/>
    </row>
    <row r="184" spans="5:9" x14ac:dyDescent="0.25">
      <c r="E184" s="47">
        <v>2018</v>
      </c>
      <c r="F184" s="47" t="s">
        <v>422</v>
      </c>
      <c r="G184" s="115">
        <f t="shared" si="2"/>
        <v>43101</v>
      </c>
      <c r="H184" s="47">
        <v>101.67</v>
      </c>
      <c r="I184" s="114"/>
    </row>
    <row r="185" spans="5:9" x14ac:dyDescent="0.25">
      <c r="E185" s="47">
        <v>2018</v>
      </c>
      <c r="F185" s="47" t="s">
        <v>421</v>
      </c>
      <c r="G185" s="115">
        <f t="shared" si="2"/>
        <v>43132</v>
      </c>
      <c r="H185" s="47">
        <v>101.64</v>
      </c>
      <c r="I185" s="114"/>
    </row>
    <row r="186" spans="5:9" x14ac:dyDescent="0.25">
      <c r="E186" s="47">
        <v>2018</v>
      </c>
      <c r="F186" s="47" t="s">
        <v>420</v>
      </c>
      <c r="G186" s="115">
        <f t="shared" si="2"/>
        <v>43160</v>
      </c>
      <c r="H186" s="47">
        <v>102.42</v>
      </c>
      <c r="I186" s="114"/>
    </row>
    <row r="187" spans="5:9" x14ac:dyDescent="0.25">
      <c r="E187" s="47">
        <v>2018</v>
      </c>
      <c r="F187" s="47" t="s">
        <v>419</v>
      </c>
      <c r="G187" s="115">
        <f t="shared" si="2"/>
        <v>43191</v>
      </c>
      <c r="H187" s="47">
        <v>102.59</v>
      </c>
      <c r="I187" s="114"/>
    </row>
    <row r="188" spans="5:9" x14ac:dyDescent="0.25">
      <c r="E188" s="47">
        <v>2018</v>
      </c>
      <c r="F188" s="47" t="s">
        <v>418</v>
      </c>
      <c r="G188" s="115">
        <f t="shared" si="2"/>
        <v>43221</v>
      </c>
      <c r="H188" s="47">
        <v>103.06</v>
      </c>
      <c r="I188" s="114"/>
    </row>
    <row r="189" spans="5:9" x14ac:dyDescent="0.25">
      <c r="E189" s="47">
        <v>2018</v>
      </c>
      <c r="F189" s="47" t="s">
        <v>417</v>
      </c>
      <c r="G189" s="115">
        <f t="shared" si="2"/>
        <v>43252</v>
      </c>
      <c r="H189" s="47">
        <v>103.07</v>
      </c>
      <c r="I189" s="114"/>
    </row>
    <row r="190" spans="5:9" x14ac:dyDescent="0.25">
      <c r="E190" s="47">
        <v>2018</v>
      </c>
      <c r="F190" s="47" t="s">
        <v>416</v>
      </c>
      <c r="G190" s="115">
        <f t="shared" si="2"/>
        <v>43282</v>
      </c>
      <c r="H190" s="47">
        <v>102.96</v>
      </c>
      <c r="I190" s="114"/>
    </row>
    <row r="191" spans="5:9" x14ac:dyDescent="0.25">
      <c r="E191" s="47">
        <v>2018</v>
      </c>
      <c r="F191" s="47" t="s">
        <v>427</v>
      </c>
      <c r="G191" s="115">
        <f t="shared" si="2"/>
        <v>43313</v>
      </c>
      <c r="H191" s="47">
        <v>103.48</v>
      </c>
      <c r="I191" s="114"/>
    </row>
    <row r="192" spans="5:9" x14ac:dyDescent="0.25">
      <c r="E192" s="47">
        <v>2018</v>
      </c>
      <c r="F192" s="47" t="s">
        <v>426</v>
      </c>
      <c r="G192" s="115">
        <f t="shared" si="2"/>
        <v>43344</v>
      </c>
      <c r="H192" s="47">
        <v>103.25</v>
      </c>
      <c r="I192" s="114"/>
    </row>
    <row r="193" spans="5:9" x14ac:dyDescent="0.25">
      <c r="E193" s="47">
        <v>2018</v>
      </c>
      <c r="F193" s="47" t="s">
        <v>425</v>
      </c>
      <c r="G193" s="115">
        <f t="shared" si="2"/>
        <v>43374</v>
      </c>
      <c r="H193" s="47">
        <v>103.37</v>
      </c>
      <c r="I193" s="114"/>
    </row>
    <row r="194" spans="5:9" x14ac:dyDescent="0.25">
      <c r="E194" s="47">
        <v>2018</v>
      </c>
      <c r="F194" s="47" t="s">
        <v>424</v>
      </c>
      <c r="G194" s="115">
        <f t="shared" si="2"/>
        <v>43405</v>
      </c>
      <c r="H194" s="47">
        <v>103.14</v>
      </c>
      <c r="I194" s="114"/>
    </row>
    <row r="195" spans="5:9" x14ac:dyDescent="0.25">
      <c r="E195" s="47">
        <v>2018</v>
      </c>
      <c r="F195" s="47" t="s">
        <v>423</v>
      </c>
      <c r="G195" s="115">
        <f t="shared" si="2"/>
        <v>43435</v>
      </c>
      <c r="H195" s="47">
        <v>103.16</v>
      </c>
      <c r="I195" s="114"/>
    </row>
    <row r="196" spans="5:9" x14ac:dyDescent="0.25">
      <c r="E196" s="47">
        <v>2019</v>
      </c>
      <c r="F196" s="47" t="s">
        <v>422</v>
      </c>
      <c r="G196" s="115">
        <f t="shared" ref="G196:G259" si="3">DATE(E196,MONTH(F196&amp;" 1"),1)</f>
        <v>43466</v>
      </c>
      <c r="H196" s="47">
        <v>102.67</v>
      </c>
      <c r="I196" s="114"/>
    </row>
    <row r="197" spans="5:9" x14ac:dyDescent="0.25">
      <c r="E197" s="47">
        <v>2019</v>
      </c>
      <c r="F197" s="47" t="s">
        <v>421</v>
      </c>
      <c r="G197" s="115">
        <f t="shared" si="3"/>
        <v>43497</v>
      </c>
      <c r="H197" s="47">
        <v>102.73</v>
      </c>
      <c r="I197" s="114"/>
    </row>
    <row r="198" spans="5:9" x14ac:dyDescent="0.25">
      <c r="E198" s="47">
        <v>2019</v>
      </c>
      <c r="F198" s="47" t="s">
        <v>420</v>
      </c>
      <c r="G198" s="115">
        <f t="shared" si="3"/>
        <v>43525</v>
      </c>
      <c r="H198" s="47">
        <v>103.43</v>
      </c>
      <c r="I198" s="114"/>
    </row>
    <row r="199" spans="5:9" x14ac:dyDescent="0.25">
      <c r="E199" s="47">
        <v>2019</v>
      </c>
      <c r="F199" s="47" t="s">
        <v>419</v>
      </c>
      <c r="G199" s="115">
        <f t="shared" si="3"/>
        <v>43556</v>
      </c>
      <c r="H199" s="47">
        <v>103.76</v>
      </c>
      <c r="I199" s="114"/>
    </row>
    <row r="200" spans="5:9" x14ac:dyDescent="0.25">
      <c r="E200" s="47">
        <v>2019</v>
      </c>
      <c r="F200" s="47" t="s">
        <v>418</v>
      </c>
      <c r="G200" s="115">
        <f t="shared" si="3"/>
        <v>43586</v>
      </c>
      <c r="H200" s="47">
        <v>103.86</v>
      </c>
      <c r="I200" s="114"/>
    </row>
    <row r="201" spans="5:9" x14ac:dyDescent="0.25">
      <c r="E201" s="47">
        <v>2019</v>
      </c>
      <c r="F201" s="47" t="s">
        <v>417</v>
      </c>
      <c r="G201" s="115">
        <f t="shared" si="3"/>
        <v>43617</v>
      </c>
      <c r="H201" s="47">
        <v>104.12</v>
      </c>
      <c r="I201" s="114"/>
    </row>
    <row r="202" spans="5:9" x14ac:dyDescent="0.25">
      <c r="E202" s="47">
        <v>2019</v>
      </c>
      <c r="F202" s="47" t="s">
        <v>416</v>
      </c>
      <c r="G202" s="115">
        <f t="shared" si="3"/>
        <v>43647</v>
      </c>
      <c r="H202" s="47">
        <v>103.91</v>
      </c>
      <c r="I202" s="114"/>
    </row>
    <row r="203" spans="5:9" x14ac:dyDescent="0.25">
      <c r="E203" s="47">
        <v>2019</v>
      </c>
      <c r="F203" s="47" t="s">
        <v>427</v>
      </c>
      <c r="G203" s="115">
        <f t="shared" si="3"/>
        <v>43678</v>
      </c>
      <c r="H203" s="47">
        <v>104.4</v>
      </c>
      <c r="I203" s="114"/>
    </row>
    <row r="204" spans="5:9" x14ac:dyDescent="0.25">
      <c r="E204" s="47">
        <v>2019</v>
      </c>
      <c r="F204" s="47" t="s">
        <v>426</v>
      </c>
      <c r="G204" s="115">
        <f t="shared" si="3"/>
        <v>43709</v>
      </c>
      <c r="H204" s="47">
        <v>104.04</v>
      </c>
      <c r="I204" s="114"/>
    </row>
    <row r="205" spans="5:9" x14ac:dyDescent="0.25">
      <c r="E205" s="47">
        <v>2019</v>
      </c>
      <c r="F205" s="47" t="s">
        <v>425</v>
      </c>
      <c r="G205" s="115">
        <f t="shared" si="3"/>
        <v>43739</v>
      </c>
      <c r="H205" s="47">
        <v>103.99</v>
      </c>
      <c r="I205" s="114"/>
    </row>
    <row r="206" spans="5:9" x14ac:dyDescent="0.25">
      <c r="E206" s="47">
        <v>2019</v>
      </c>
      <c r="F206" s="47" t="s">
        <v>424</v>
      </c>
      <c r="G206" s="115">
        <f t="shared" si="3"/>
        <v>43770</v>
      </c>
      <c r="H206" s="47">
        <v>103.92</v>
      </c>
      <c r="I206" s="114"/>
    </row>
    <row r="207" spans="5:9" x14ac:dyDescent="0.25">
      <c r="E207" s="47">
        <v>2019</v>
      </c>
      <c r="F207" s="47" t="s">
        <v>423</v>
      </c>
      <c r="G207" s="115">
        <f t="shared" si="3"/>
        <v>43800</v>
      </c>
      <c r="H207" s="47">
        <v>104.39</v>
      </c>
      <c r="I207" s="114"/>
    </row>
    <row r="208" spans="5:9" x14ac:dyDescent="0.25">
      <c r="E208" s="47">
        <v>2020</v>
      </c>
      <c r="F208" s="47" t="s">
        <v>422</v>
      </c>
      <c r="G208" s="115">
        <f t="shared" si="3"/>
        <v>43831</v>
      </c>
      <c r="H208" s="47">
        <v>103.94</v>
      </c>
      <c r="I208" s="114"/>
    </row>
    <row r="209" spans="5:9" x14ac:dyDescent="0.25">
      <c r="E209" s="47">
        <v>2020</v>
      </c>
      <c r="F209" s="47" t="s">
        <v>421</v>
      </c>
      <c r="G209" s="115">
        <f t="shared" si="3"/>
        <v>43862</v>
      </c>
      <c r="H209" s="47">
        <v>103.93</v>
      </c>
      <c r="I209" s="114"/>
    </row>
    <row r="210" spans="5:9" x14ac:dyDescent="0.25">
      <c r="E210" s="47">
        <v>2020</v>
      </c>
      <c r="F210" s="47" t="s">
        <v>420</v>
      </c>
      <c r="G210" s="115">
        <f t="shared" si="3"/>
        <v>43891</v>
      </c>
      <c r="H210" s="47">
        <v>103.85</v>
      </c>
      <c r="I210" s="114"/>
    </row>
    <row r="211" spans="5:9" x14ac:dyDescent="0.25">
      <c r="E211" s="47">
        <v>2020</v>
      </c>
      <c r="F211" s="47" t="s">
        <v>419</v>
      </c>
      <c r="G211" s="115">
        <f t="shared" si="3"/>
        <v>43922</v>
      </c>
      <c r="H211" s="47">
        <v>103.81</v>
      </c>
      <c r="I211" s="114"/>
    </row>
    <row r="212" spans="5:9" x14ac:dyDescent="0.25">
      <c r="E212" s="47">
        <v>2020</v>
      </c>
      <c r="F212" s="47" t="s">
        <v>418</v>
      </c>
      <c r="G212" s="115">
        <f t="shared" si="3"/>
        <v>43952</v>
      </c>
      <c r="H212" s="47">
        <v>103.95</v>
      </c>
      <c r="I212" s="114"/>
    </row>
    <row r="213" spans="5:9" x14ac:dyDescent="0.25">
      <c r="E213" s="47">
        <v>2020</v>
      </c>
      <c r="F213" s="47" t="s">
        <v>417</v>
      </c>
      <c r="G213" s="115">
        <f t="shared" si="3"/>
        <v>43983</v>
      </c>
      <c r="H213" s="47">
        <v>104.04</v>
      </c>
      <c r="I213" s="114"/>
    </row>
    <row r="214" spans="5:9" x14ac:dyDescent="0.25">
      <c r="E214" s="47">
        <v>2020</v>
      </c>
      <c r="F214" s="47" t="s">
        <v>416</v>
      </c>
      <c r="G214" s="115">
        <f t="shared" si="3"/>
        <v>44013</v>
      </c>
      <c r="H214" s="47">
        <v>104.44</v>
      </c>
      <c r="I214" s="114"/>
    </row>
    <row r="215" spans="5:9" x14ac:dyDescent="0.25">
      <c r="E215" s="47">
        <v>2020</v>
      </c>
      <c r="F215" s="47" t="s">
        <v>427</v>
      </c>
      <c r="G215" s="115">
        <f t="shared" si="3"/>
        <v>44044</v>
      </c>
      <c r="H215" s="47">
        <v>104.34</v>
      </c>
      <c r="I215" s="114"/>
    </row>
    <row r="216" spans="5:9" x14ac:dyDescent="0.25">
      <c r="E216" s="47">
        <v>2020</v>
      </c>
      <c r="F216" s="47" t="s">
        <v>426</v>
      </c>
      <c r="G216" s="115">
        <f t="shared" si="3"/>
        <v>44075</v>
      </c>
      <c r="H216" s="47">
        <v>103.8</v>
      </c>
      <c r="I216" s="114"/>
    </row>
    <row r="217" spans="5:9" x14ac:dyDescent="0.25">
      <c r="E217" s="47">
        <v>2020</v>
      </c>
      <c r="F217" s="47" t="s">
        <v>425</v>
      </c>
      <c r="G217" s="115">
        <f t="shared" si="3"/>
        <v>44105</v>
      </c>
      <c r="H217" s="47">
        <v>103.75</v>
      </c>
      <c r="I217" s="114"/>
    </row>
    <row r="218" spans="5:9" x14ac:dyDescent="0.25">
      <c r="E218" s="47">
        <v>2020</v>
      </c>
      <c r="F218" s="47" t="s">
        <v>424</v>
      </c>
      <c r="G218" s="115">
        <f t="shared" si="3"/>
        <v>44136</v>
      </c>
      <c r="H218" s="47">
        <v>103.86</v>
      </c>
      <c r="I218" s="114"/>
    </row>
    <row r="219" spans="5:9" x14ac:dyDescent="0.25">
      <c r="E219" s="47">
        <v>2020</v>
      </c>
      <c r="F219" s="47" t="s">
        <v>423</v>
      </c>
      <c r="G219" s="115">
        <f t="shared" si="3"/>
        <v>44166</v>
      </c>
      <c r="H219" s="47">
        <v>104.09</v>
      </c>
      <c r="I219" s="114"/>
    </row>
    <row r="220" spans="5:9" x14ac:dyDescent="0.25">
      <c r="E220" s="47">
        <v>2021</v>
      </c>
      <c r="F220" s="47" t="s">
        <v>422</v>
      </c>
      <c r="G220" s="115">
        <f t="shared" si="3"/>
        <v>44197</v>
      </c>
      <c r="H220" s="47">
        <v>104.24</v>
      </c>
      <c r="I220" s="114"/>
    </row>
    <row r="221" spans="5:9" x14ac:dyDescent="0.25">
      <c r="E221" s="47">
        <v>2021</v>
      </c>
      <c r="F221" s="47" t="s">
        <v>421</v>
      </c>
      <c r="G221" s="115">
        <f t="shared" si="3"/>
        <v>44228</v>
      </c>
      <c r="H221" s="47">
        <v>104.24</v>
      </c>
      <c r="I221" s="114"/>
    </row>
    <row r="222" spans="5:9" x14ac:dyDescent="0.25">
      <c r="E222" s="47">
        <v>2021</v>
      </c>
      <c r="F222" s="47" t="s">
        <v>420</v>
      </c>
      <c r="G222" s="115">
        <f t="shared" si="3"/>
        <v>44256</v>
      </c>
      <c r="H222" s="47">
        <v>104.89</v>
      </c>
      <c r="I222" s="114"/>
    </row>
    <row r="223" spans="5:9" x14ac:dyDescent="0.25">
      <c r="E223" s="47">
        <v>2021</v>
      </c>
      <c r="F223" s="47" t="s">
        <v>419</v>
      </c>
      <c r="G223" s="115">
        <f t="shared" si="3"/>
        <v>44287</v>
      </c>
      <c r="H223" s="47">
        <v>105</v>
      </c>
      <c r="I223" s="114"/>
    </row>
    <row r="224" spans="5:9" x14ac:dyDescent="0.25">
      <c r="E224" s="47">
        <v>2021</v>
      </c>
      <c r="F224" s="47" t="s">
        <v>418</v>
      </c>
      <c r="G224" s="115">
        <f t="shared" si="3"/>
        <v>44317</v>
      </c>
      <c r="H224" s="47">
        <v>105.34</v>
      </c>
      <c r="I224" s="114"/>
    </row>
    <row r="225" spans="5:9" x14ac:dyDescent="0.25">
      <c r="E225" s="47">
        <v>2021</v>
      </c>
      <c r="F225" s="47" t="s">
        <v>417</v>
      </c>
      <c r="G225" s="115">
        <f t="shared" si="3"/>
        <v>44348</v>
      </c>
      <c r="H225" s="47">
        <v>105.48</v>
      </c>
      <c r="I225" s="114"/>
    </row>
    <row r="226" spans="5:9" x14ac:dyDescent="0.25">
      <c r="E226" s="47">
        <v>2021</v>
      </c>
      <c r="F226" s="47" t="s">
        <v>416</v>
      </c>
      <c r="G226" s="115">
        <f t="shared" si="3"/>
        <v>44378</v>
      </c>
      <c r="H226" s="47">
        <v>105.55</v>
      </c>
      <c r="I226" s="114"/>
    </row>
    <row r="227" spans="5:9" x14ac:dyDescent="0.25">
      <c r="E227" s="47">
        <v>2021</v>
      </c>
      <c r="F227" s="47" t="s">
        <v>427</v>
      </c>
      <c r="G227" s="115">
        <f t="shared" si="3"/>
        <v>44409</v>
      </c>
      <c r="H227" s="47">
        <v>106.21</v>
      </c>
      <c r="I227" s="114"/>
    </row>
    <row r="228" spans="5:9" x14ac:dyDescent="0.25">
      <c r="E228" s="47">
        <v>2021</v>
      </c>
      <c r="F228" s="47" t="s">
        <v>426</v>
      </c>
      <c r="G228" s="115">
        <f t="shared" si="3"/>
        <v>44440</v>
      </c>
      <c r="H228" s="47">
        <v>105.97</v>
      </c>
      <c r="I228" s="114"/>
    </row>
    <row r="229" spans="5:9" x14ac:dyDescent="0.25">
      <c r="E229" s="47">
        <v>2021</v>
      </c>
      <c r="F229" s="47" t="s">
        <v>425</v>
      </c>
      <c r="G229" s="115">
        <f t="shared" si="3"/>
        <v>44470</v>
      </c>
      <c r="H229" s="47">
        <v>106.42</v>
      </c>
      <c r="I229" s="114"/>
    </row>
    <row r="230" spans="5:9" x14ac:dyDescent="0.25">
      <c r="E230" s="47">
        <v>2021</v>
      </c>
      <c r="F230" s="47" t="s">
        <v>424</v>
      </c>
      <c r="G230" s="115">
        <f t="shared" si="3"/>
        <v>44501</v>
      </c>
      <c r="H230" s="47">
        <v>106.82</v>
      </c>
      <c r="I230" s="114"/>
    </row>
    <row r="231" spans="5:9" x14ac:dyDescent="0.25">
      <c r="E231" s="47">
        <v>2021</v>
      </c>
      <c r="F231" s="47" t="s">
        <v>423</v>
      </c>
      <c r="G231" s="115">
        <f t="shared" si="3"/>
        <v>44531</v>
      </c>
      <c r="H231" s="47">
        <v>107.03</v>
      </c>
      <c r="I231" s="114"/>
    </row>
    <row r="232" spans="5:9" x14ac:dyDescent="0.25">
      <c r="E232" s="47">
        <v>2022</v>
      </c>
      <c r="F232" s="47" t="s">
        <v>422</v>
      </c>
      <c r="G232" s="115">
        <f t="shared" si="3"/>
        <v>44562</v>
      </c>
      <c r="H232" s="47">
        <v>107.3</v>
      </c>
      <c r="I232" s="114"/>
    </row>
    <row r="233" spans="5:9" x14ac:dyDescent="0.25">
      <c r="E233" s="47">
        <v>2022</v>
      </c>
      <c r="F233" s="47" t="s">
        <v>421</v>
      </c>
      <c r="G233" s="115">
        <f t="shared" si="3"/>
        <v>44593</v>
      </c>
      <c r="H233" s="47">
        <v>108.14</v>
      </c>
      <c r="I233" s="114"/>
    </row>
    <row r="234" spans="5:9" x14ac:dyDescent="0.25">
      <c r="E234" s="47">
        <v>2022</v>
      </c>
      <c r="F234" s="47" t="s">
        <v>420</v>
      </c>
      <c r="G234" s="115">
        <f t="shared" si="3"/>
        <v>44621</v>
      </c>
      <c r="H234" s="47">
        <v>109.7</v>
      </c>
      <c r="I234" s="114"/>
    </row>
    <row r="235" spans="5:9" x14ac:dyDescent="0.25">
      <c r="E235" s="47">
        <v>2022</v>
      </c>
      <c r="F235" s="47" t="s">
        <v>419</v>
      </c>
      <c r="G235" s="115">
        <f t="shared" si="3"/>
        <v>44652</v>
      </c>
      <c r="H235" s="47">
        <v>110.19</v>
      </c>
      <c r="I235" s="114"/>
    </row>
    <row r="236" spans="5:9" x14ac:dyDescent="0.25">
      <c r="E236" s="47">
        <v>2022</v>
      </c>
      <c r="F236" s="47" t="s">
        <v>418</v>
      </c>
      <c r="G236" s="115">
        <f t="shared" si="3"/>
        <v>44682</v>
      </c>
      <c r="H236" s="47">
        <v>110.95</v>
      </c>
      <c r="I236" s="114"/>
    </row>
    <row r="237" spans="5:9" x14ac:dyDescent="0.25">
      <c r="E237" s="47">
        <v>2022</v>
      </c>
      <c r="F237" s="47" t="s">
        <v>417</v>
      </c>
      <c r="G237" s="115">
        <f t="shared" si="3"/>
        <v>44713</v>
      </c>
      <c r="H237" s="47">
        <v>111.8</v>
      </c>
      <c r="I237" s="114"/>
    </row>
    <row r="238" spans="5:9" x14ac:dyDescent="0.25">
      <c r="E238" s="47">
        <v>2022</v>
      </c>
      <c r="F238" s="47" t="s">
        <v>416</v>
      </c>
      <c r="G238" s="115">
        <f t="shared" si="3"/>
        <v>44743</v>
      </c>
      <c r="H238" s="47">
        <v>112.11</v>
      </c>
      <c r="I238" s="114"/>
    </row>
    <row r="239" spans="5:9" x14ac:dyDescent="0.25">
      <c r="E239" s="47">
        <v>2022</v>
      </c>
      <c r="F239" s="47" t="s">
        <v>427</v>
      </c>
      <c r="G239" s="115">
        <f t="shared" si="3"/>
        <v>44774</v>
      </c>
      <c r="H239" s="47">
        <v>112.63</v>
      </c>
      <c r="I239" s="114"/>
    </row>
    <row r="240" spans="5:9" x14ac:dyDescent="0.25">
      <c r="E240" s="47">
        <v>2022</v>
      </c>
      <c r="F240" s="47" t="s">
        <v>426</v>
      </c>
      <c r="G240" s="115">
        <f t="shared" si="3"/>
        <v>44805</v>
      </c>
      <c r="H240" s="47">
        <v>111.99</v>
      </c>
      <c r="I240" s="114"/>
    </row>
    <row r="241" spans="5:9" x14ac:dyDescent="0.25">
      <c r="E241" s="47">
        <v>2022</v>
      </c>
      <c r="F241" s="47" t="s">
        <v>425</v>
      </c>
      <c r="G241" s="115">
        <f t="shared" si="3"/>
        <v>44835</v>
      </c>
      <c r="H241" s="47">
        <v>113.16</v>
      </c>
      <c r="I241" s="114"/>
    </row>
    <row r="242" spans="5:9" x14ac:dyDescent="0.25">
      <c r="E242" s="47">
        <v>2022</v>
      </c>
      <c r="F242" s="47" t="s">
        <v>424</v>
      </c>
      <c r="G242" s="115">
        <f t="shared" si="3"/>
        <v>44866</v>
      </c>
      <c r="H242" s="47">
        <v>113.53</v>
      </c>
      <c r="I242" s="114"/>
    </row>
    <row r="243" spans="5:9" x14ac:dyDescent="0.25">
      <c r="E243" s="47">
        <v>2022</v>
      </c>
      <c r="F243" s="47" t="s">
        <v>423</v>
      </c>
      <c r="G243" s="115">
        <f t="shared" si="3"/>
        <v>44896</v>
      </c>
      <c r="H243" s="47">
        <v>113.42</v>
      </c>
      <c r="I243" s="114"/>
    </row>
    <row r="244" spans="5:9" x14ac:dyDescent="0.25">
      <c r="E244" s="47">
        <v>2023</v>
      </c>
      <c r="F244" s="47" t="s">
        <v>422</v>
      </c>
      <c r="G244" s="115">
        <f t="shared" si="3"/>
        <v>44927</v>
      </c>
      <c r="H244" s="47">
        <v>113.86</v>
      </c>
      <c r="I244" s="114"/>
    </row>
    <row r="245" spans="5:9" x14ac:dyDescent="0.25">
      <c r="E245" s="47">
        <v>2023</v>
      </c>
      <c r="F245" s="47" t="s">
        <v>421</v>
      </c>
      <c r="G245" s="115">
        <f t="shared" si="3"/>
        <v>44958</v>
      </c>
      <c r="H245" s="47">
        <v>115.06</v>
      </c>
      <c r="I245" s="114"/>
    </row>
    <row r="246" spans="5:9" x14ac:dyDescent="0.25">
      <c r="E246" s="47">
        <v>2023</v>
      </c>
      <c r="F246" s="47" t="s">
        <v>420</v>
      </c>
      <c r="G246" s="115">
        <f t="shared" si="3"/>
        <v>44986</v>
      </c>
      <c r="H246" s="47">
        <v>115.92</v>
      </c>
      <c r="I246" s="114"/>
    </row>
    <row r="247" spans="5:9" x14ac:dyDescent="0.25">
      <c r="E247" s="47">
        <v>2023</v>
      </c>
      <c r="F247" s="47" t="s">
        <v>419</v>
      </c>
      <c r="G247" s="115">
        <f t="shared" si="3"/>
        <v>45017</v>
      </c>
      <c r="H247" s="47">
        <v>116.61</v>
      </c>
      <c r="I247" s="114"/>
    </row>
    <row r="248" spans="5:9" x14ac:dyDescent="0.25">
      <c r="E248" s="47">
        <v>2023</v>
      </c>
      <c r="F248" s="47" t="s">
        <v>418</v>
      </c>
      <c r="G248" s="115">
        <f t="shared" si="3"/>
        <v>45047</v>
      </c>
      <c r="H248" s="47">
        <v>116.54</v>
      </c>
      <c r="I248" s="114"/>
    </row>
    <row r="249" spans="5:9" x14ac:dyDescent="0.25">
      <c r="E249" s="47">
        <v>2023</v>
      </c>
      <c r="F249" s="47" t="s">
        <v>417</v>
      </c>
      <c r="G249" s="115">
        <f t="shared" si="3"/>
        <v>45078</v>
      </c>
      <c r="H249" s="47">
        <v>116.75</v>
      </c>
      <c r="I249" s="114"/>
    </row>
    <row r="250" spans="5:9" x14ac:dyDescent="0.25">
      <c r="E250" s="47">
        <v>2023</v>
      </c>
      <c r="F250" s="47" t="s">
        <v>416</v>
      </c>
      <c r="G250" s="115">
        <f t="shared" si="3"/>
        <v>45108</v>
      </c>
      <c r="H250" s="47">
        <v>116.81</v>
      </c>
      <c r="I250" s="114"/>
    </row>
    <row r="251" spans="5:9" x14ac:dyDescent="0.25">
      <c r="E251" s="47">
        <v>2023</v>
      </c>
      <c r="F251" s="47" t="s">
        <v>427</v>
      </c>
      <c r="G251" s="115">
        <f t="shared" si="3"/>
        <v>45139</v>
      </c>
      <c r="H251" s="47">
        <v>118</v>
      </c>
      <c r="I251" s="114"/>
    </row>
    <row r="252" spans="5:9" x14ac:dyDescent="0.25">
      <c r="E252" s="47">
        <v>2023</v>
      </c>
      <c r="F252" s="47" t="s">
        <v>426</v>
      </c>
      <c r="G252" s="115">
        <f t="shared" si="3"/>
        <v>45170</v>
      </c>
      <c r="H252" s="47">
        <v>117.37</v>
      </c>
      <c r="I252" s="114"/>
    </row>
    <row r="253" spans="5:9" x14ac:dyDescent="0.25">
      <c r="E253" s="47">
        <v>2023</v>
      </c>
      <c r="F253" s="47" t="s">
        <v>425</v>
      </c>
      <c r="G253" s="115">
        <f t="shared" si="3"/>
        <v>45200</v>
      </c>
      <c r="H253" s="47">
        <v>117.54</v>
      </c>
      <c r="I253" s="114"/>
    </row>
    <row r="254" spans="5:9" x14ac:dyDescent="0.25">
      <c r="E254" s="47">
        <v>2023</v>
      </c>
      <c r="F254" s="47" t="s">
        <v>424</v>
      </c>
      <c r="G254" s="115">
        <f t="shared" si="3"/>
        <v>45231</v>
      </c>
      <c r="H254" s="47">
        <v>117.33</v>
      </c>
      <c r="I254" s="114"/>
    </row>
    <row r="255" spans="5:9" x14ac:dyDescent="0.25">
      <c r="E255" s="47">
        <v>2023</v>
      </c>
      <c r="F255" s="47" t="s">
        <v>423</v>
      </c>
      <c r="G255" s="115">
        <f t="shared" si="3"/>
        <v>45261</v>
      </c>
      <c r="H255" s="47">
        <v>117.5</v>
      </c>
      <c r="I255" s="114"/>
    </row>
    <row r="256" spans="5:9" x14ac:dyDescent="0.25">
      <c r="E256" s="47">
        <v>2024</v>
      </c>
      <c r="F256" s="47" t="s">
        <v>422</v>
      </c>
      <c r="G256" s="115">
        <f t="shared" si="3"/>
        <v>45292</v>
      </c>
      <c r="H256" s="47">
        <v>117.16</v>
      </c>
      <c r="I256" s="114"/>
    </row>
    <row r="257" spans="5:9" x14ac:dyDescent="0.25">
      <c r="E257" s="47">
        <v>2024</v>
      </c>
      <c r="F257" s="47" t="s">
        <v>421</v>
      </c>
      <c r="G257" s="115">
        <f t="shared" si="3"/>
        <v>45323</v>
      </c>
      <c r="H257" s="47">
        <v>118.15</v>
      </c>
      <c r="I257" s="114"/>
    </row>
    <row r="258" spans="5:9" x14ac:dyDescent="0.25">
      <c r="E258" s="47">
        <v>2024</v>
      </c>
      <c r="F258" s="47" t="s">
        <v>420</v>
      </c>
      <c r="G258" s="115">
        <f t="shared" si="3"/>
        <v>45352</v>
      </c>
      <c r="H258" s="47">
        <v>118.4</v>
      </c>
      <c r="I258" s="114"/>
    </row>
    <row r="259" spans="5:9" x14ac:dyDescent="0.25">
      <c r="E259" s="47">
        <v>2024</v>
      </c>
      <c r="F259" s="47" t="s">
        <v>419</v>
      </c>
      <c r="G259" s="115">
        <f t="shared" si="3"/>
        <v>45383</v>
      </c>
      <c r="H259" s="47">
        <v>119.01</v>
      </c>
      <c r="I259" s="114"/>
    </row>
    <row r="260" spans="5:9" x14ac:dyDescent="0.25">
      <c r="E260" s="47">
        <v>2024</v>
      </c>
      <c r="F260" s="47" t="s">
        <v>418</v>
      </c>
      <c r="G260" s="115">
        <f t="shared" ref="G260:G274" si="4">DATE(E260,MONTH(F260&amp;" 1"),1)</f>
        <v>45413</v>
      </c>
      <c r="H260" s="47">
        <v>119.05</v>
      </c>
      <c r="I260" s="114"/>
    </row>
    <row r="261" spans="5:9" x14ac:dyDescent="0.25">
      <c r="E261" s="47">
        <v>2024</v>
      </c>
      <c r="F261" s="47" t="s">
        <v>417</v>
      </c>
      <c r="G261" s="115">
        <f t="shared" si="4"/>
        <v>45444</v>
      </c>
      <c r="H261" s="47">
        <v>119.14</v>
      </c>
      <c r="I261" s="114"/>
    </row>
    <row r="262" spans="5:9" x14ac:dyDescent="0.25">
      <c r="E262" s="47">
        <v>2024</v>
      </c>
      <c r="F262" s="47" t="s">
        <v>416</v>
      </c>
      <c r="G262" s="115">
        <f t="shared" si="4"/>
        <v>45474</v>
      </c>
      <c r="H262" s="47">
        <v>119.37</v>
      </c>
      <c r="I262" s="114"/>
    </row>
    <row r="263" spans="5:9" x14ac:dyDescent="0.25">
      <c r="E263" s="47">
        <v>2024</v>
      </c>
      <c r="F263" s="47" t="s">
        <v>427</v>
      </c>
      <c r="G263" s="115">
        <f t="shared" si="4"/>
        <v>45505</v>
      </c>
      <c r="H263" s="47">
        <v>120.01</v>
      </c>
      <c r="I263" s="114"/>
    </row>
    <row r="264" spans="5:9" x14ac:dyDescent="0.25">
      <c r="E264" s="47">
        <v>2024</v>
      </c>
      <c r="F264" s="47" t="s">
        <v>426</v>
      </c>
      <c r="G264" s="115">
        <f t="shared" si="4"/>
        <v>45536</v>
      </c>
      <c r="H264" s="47">
        <v>118.5</v>
      </c>
      <c r="I264" s="114"/>
    </row>
    <row r="265" spans="5:9" x14ac:dyDescent="0.25">
      <c r="E265" s="47">
        <v>2024</v>
      </c>
      <c r="F265" s="47" t="s">
        <v>425</v>
      </c>
      <c r="G265" s="115">
        <f t="shared" si="4"/>
        <v>45566</v>
      </c>
      <c r="H265" s="47">
        <v>118.83</v>
      </c>
      <c r="I265" s="114"/>
    </row>
    <row r="266" spans="5:9" x14ac:dyDescent="0.25">
      <c r="E266" s="47">
        <v>2024</v>
      </c>
      <c r="F266" s="47" t="s">
        <v>424</v>
      </c>
      <c r="G266" s="115">
        <f t="shared" si="4"/>
        <v>45597</v>
      </c>
      <c r="H266" s="47">
        <v>118.66</v>
      </c>
      <c r="I266" s="114"/>
    </row>
    <row r="267" spans="5:9" x14ac:dyDescent="0.25">
      <c r="E267" s="47">
        <v>2024</v>
      </c>
      <c r="F267" s="47" t="s">
        <v>423</v>
      </c>
      <c r="G267" s="115">
        <f t="shared" si="4"/>
        <v>45627</v>
      </c>
      <c r="H267" s="47">
        <v>118.88</v>
      </c>
      <c r="I267" s="114"/>
    </row>
    <row r="268" spans="5:9" x14ac:dyDescent="0.25">
      <c r="E268" s="47">
        <v>2025</v>
      </c>
      <c r="F268" s="47" t="s">
        <v>422</v>
      </c>
      <c r="G268" s="115">
        <f t="shared" si="4"/>
        <v>45658</v>
      </c>
      <c r="H268" s="47">
        <v>119.01</v>
      </c>
      <c r="I268" s="114"/>
    </row>
    <row r="269" spans="5:9" x14ac:dyDescent="0.25">
      <c r="E269" s="47">
        <v>2025</v>
      </c>
      <c r="F269" s="47" t="s">
        <v>421</v>
      </c>
      <c r="G269" s="115">
        <f t="shared" si="4"/>
        <v>45689</v>
      </c>
      <c r="H269" s="47">
        <v>119.02</v>
      </c>
      <c r="I269" s="114"/>
    </row>
    <row r="270" spans="5:9" x14ac:dyDescent="0.25">
      <c r="E270" s="47">
        <v>2025</v>
      </c>
      <c r="F270" s="47" t="s">
        <v>420</v>
      </c>
      <c r="G270" s="115">
        <f t="shared" si="4"/>
        <v>45717</v>
      </c>
      <c r="H270" s="47">
        <v>119.24</v>
      </c>
      <c r="I270" s="114"/>
    </row>
    <row r="271" spans="5:9" x14ac:dyDescent="0.25">
      <c r="E271" s="47">
        <v>2025</v>
      </c>
      <c r="F271" s="47" t="s">
        <v>419</v>
      </c>
      <c r="G271" s="115">
        <f t="shared" si="4"/>
        <v>45748</v>
      </c>
      <c r="H271" s="47">
        <v>119.93</v>
      </c>
      <c r="I271" s="114"/>
    </row>
    <row r="272" spans="5:9" x14ac:dyDescent="0.25">
      <c r="E272" s="47">
        <v>2025</v>
      </c>
      <c r="F272" s="47" t="s">
        <v>418</v>
      </c>
      <c r="G272" s="115">
        <f t="shared" si="4"/>
        <v>45778</v>
      </c>
      <c r="H272" s="47">
        <v>119.77</v>
      </c>
      <c r="I272" s="114"/>
    </row>
    <row r="273" spans="5:10" x14ac:dyDescent="0.25">
      <c r="E273" s="47">
        <v>2025</v>
      </c>
      <c r="F273" s="47" t="s">
        <v>417</v>
      </c>
      <c r="G273" s="115">
        <f t="shared" si="4"/>
        <v>45809</v>
      </c>
      <c r="H273" s="47">
        <v>120.23</v>
      </c>
      <c r="I273" s="114"/>
    </row>
    <row r="274" spans="5:10" x14ac:dyDescent="0.25">
      <c r="E274" s="47">
        <v>2025</v>
      </c>
      <c r="F274" s="47" t="s">
        <v>416</v>
      </c>
      <c r="G274" s="115">
        <f t="shared" si="4"/>
        <v>45839</v>
      </c>
      <c r="H274" s="47">
        <v>120.49</v>
      </c>
      <c r="I274" s="114"/>
    </row>
    <row r="275" spans="5:10" x14ac:dyDescent="0.25">
      <c r="E275" s="47">
        <v>2025</v>
      </c>
      <c r="F275" s="47" t="s">
        <v>427</v>
      </c>
      <c r="G275" s="115">
        <f t="shared" ref="G275:G291" si="5">DATE(E275,MONTH(F275&amp;" 1"),1)</f>
        <v>45870</v>
      </c>
      <c r="H275" s="122">
        <v>121</v>
      </c>
    </row>
    <row r="276" spans="5:10" x14ac:dyDescent="0.25">
      <c r="E276" s="47">
        <v>2025</v>
      </c>
      <c r="F276" s="47" t="s">
        <v>426</v>
      </c>
      <c r="G276" s="115">
        <f t="shared" si="5"/>
        <v>45901</v>
      </c>
      <c r="H276" s="122">
        <v>119.81</v>
      </c>
    </row>
    <row r="277" spans="5:10" x14ac:dyDescent="0.25">
      <c r="E277" s="47">
        <v>2025</v>
      </c>
      <c r="F277" s="47" t="s">
        <v>425</v>
      </c>
      <c r="G277" s="115">
        <f t="shared" si="5"/>
        <v>45931</v>
      </c>
      <c r="H277" s="122">
        <v>119.89</v>
      </c>
    </row>
    <row r="278" spans="5:10" x14ac:dyDescent="0.25">
      <c r="E278" s="47">
        <v>2025</v>
      </c>
      <c r="F278" s="47" t="s">
        <v>424</v>
      </c>
      <c r="G278" s="115">
        <f t="shared" si="5"/>
        <v>45962</v>
      </c>
      <c r="H278" s="122">
        <v>119.67</v>
      </c>
    </row>
    <row r="279" spans="5:10" x14ac:dyDescent="0.25">
      <c r="E279" s="47">
        <v>2025</v>
      </c>
      <c r="F279" s="47" t="s">
        <v>423</v>
      </c>
      <c r="G279" s="115">
        <f t="shared" si="5"/>
        <v>45992</v>
      </c>
      <c r="H279" s="122">
        <v>119.76</v>
      </c>
    </row>
    <row r="280" spans="5:10" x14ac:dyDescent="0.25">
      <c r="E280" s="47">
        <v>2026</v>
      </c>
      <c r="F280" s="47" t="s">
        <v>422</v>
      </c>
      <c r="G280" s="115">
        <f t="shared" si="5"/>
        <v>46023</v>
      </c>
      <c r="H280" s="116">
        <v>119.76</v>
      </c>
    </row>
    <row r="281" spans="5:10" x14ac:dyDescent="0.25">
      <c r="E281" s="47">
        <v>2026</v>
      </c>
      <c r="F281" s="47" t="s">
        <v>421</v>
      </c>
      <c r="G281" s="115">
        <f t="shared" si="5"/>
        <v>46054</v>
      </c>
      <c r="H281" s="116">
        <v>119.76</v>
      </c>
    </row>
    <row r="282" spans="5:10" x14ac:dyDescent="0.25">
      <c r="E282" s="47">
        <v>2026</v>
      </c>
      <c r="F282" s="47" t="s">
        <v>420</v>
      </c>
      <c r="G282" s="115">
        <f t="shared" si="5"/>
        <v>46082</v>
      </c>
      <c r="H282" s="116">
        <v>119.76</v>
      </c>
    </row>
    <row r="283" spans="5:10" x14ac:dyDescent="0.25">
      <c r="E283" s="47">
        <v>2026</v>
      </c>
      <c r="F283" s="47" t="s">
        <v>419</v>
      </c>
      <c r="G283" s="115">
        <f t="shared" si="5"/>
        <v>46113</v>
      </c>
      <c r="H283" s="116">
        <v>119.76</v>
      </c>
    </row>
    <row r="284" spans="5:10" x14ac:dyDescent="0.25">
      <c r="E284" s="47">
        <v>2026</v>
      </c>
      <c r="F284" s="47" t="s">
        <v>418</v>
      </c>
      <c r="G284" s="115">
        <f t="shared" si="5"/>
        <v>46143</v>
      </c>
      <c r="H284" s="116">
        <v>119.76</v>
      </c>
    </row>
    <row r="285" spans="5:10" x14ac:dyDescent="0.25">
      <c r="E285" s="47">
        <v>2026</v>
      </c>
      <c r="F285" s="47" t="s">
        <v>417</v>
      </c>
      <c r="G285" s="115">
        <f t="shared" si="5"/>
        <v>46174</v>
      </c>
      <c r="H285" s="116">
        <v>119.76</v>
      </c>
    </row>
    <row r="286" spans="5:10" x14ac:dyDescent="0.25">
      <c r="E286" s="47">
        <v>2026</v>
      </c>
      <c r="F286" s="47" t="s">
        <v>416</v>
      </c>
      <c r="G286" s="115">
        <f t="shared" si="5"/>
        <v>46204</v>
      </c>
      <c r="H286" s="116">
        <v>119.76</v>
      </c>
      <c r="J286" t="s">
        <v>450</v>
      </c>
    </row>
    <row r="287" spans="5:10" x14ac:dyDescent="0.25">
      <c r="E287" s="47">
        <v>2026</v>
      </c>
      <c r="F287" s="47" t="s">
        <v>427</v>
      </c>
      <c r="G287" s="115">
        <f t="shared" si="5"/>
        <v>46235</v>
      </c>
      <c r="H287" s="116">
        <v>119.76</v>
      </c>
    </row>
    <row r="288" spans="5:10" x14ac:dyDescent="0.25">
      <c r="E288" s="47">
        <v>2026</v>
      </c>
      <c r="F288" s="47" t="s">
        <v>426</v>
      </c>
      <c r="G288" s="115">
        <f t="shared" si="5"/>
        <v>46266</v>
      </c>
      <c r="H288" s="116">
        <v>119.76</v>
      </c>
    </row>
    <row r="289" spans="5:8" x14ac:dyDescent="0.25">
      <c r="E289" s="47">
        <v>2026</v>
      </c>
      <c r="F289" s="47" t="s">
        <v>425</v>
      </c>
      <c r="G289" s="115">
        <f t="shared" si="5"/>
        <v>46296</v>
      </c>
      <c r="H289" s="116">
        <v>119.76</v>
      </c>
    </row>
    <row r="290" spans="5:8" x14ac:dyDescent="0.25">
      <c r="E290" s="47">
        <v>2026</v>
      </c>
      <c r="F290" s="47" t="s">
        <v>424</v>
      </c>
      <c r="G290" s="115">
        <f t="shared" si="5"/>
        <v>46327</v>
      </c>
      <c r="H290" s="116">
        <v>119.76</v>
      </c>
    </row>
    <row r="291" spans="5:8" x14ac:dyDescent="0.25">
      <c r="E291" s="47">
        <v>2026</v>
      </c>
      <c r="F291" s="47" t="s">
        <v>423</v>
      </c>
      <c r="G291" s="115">
        <f t="shared" si="5"/>
        <v>46357</v>
      </c>
      <c r="H291" s="116">
        <v>119.76</v>
      </c>
    </row>
    <row r="292" spans="5:8" x14ac:dyDescent="0.25">
      <c r="E292" s="47"/>
      <c r="F292" s="47"/>
    </row>
  </sheetData>
  <sortState xmlns:xlrd2="http://schemas.microsoft.com/office/spreadsheetml/2017/richdata2" ref="E4:H274">
    <sortCondition ref="G4:G274"/>
  </sortState>
  <phoneticPr fontId="24" type="noConversion"/>
  <pageMargins left="0.7" right="0.7" top="0.75" bottom="0.75" header="0.3" footer="0.3"/>
</worksheet>
</file>

<file path=docMetadata/LabelInfo.xml><?xml version="1.0" encoding="utf-8"?>
<clbl:labelList xmlns:clbl="http://schemas.microsoft.com/office/2020/mipLabelMetadata">
  <clbl:label id="{e21e9783-d0a0-48f8-850e-0b081b46d788}" enabled="0" method="" siteId="{e21e9783-d0a0-48f8-850e-0b081b46d78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17</vt:i4>
      </vt:variant>
    </vt:vector>
  </HeadingPairs>
  <TitlesOfParts>
    <vt:vector size="17" baseType="lpstr">
      <vt:lpstr>Dossier</vt:lpstr>
      <vt:lpstr>Préjudices patrimoniaux tempora</vt:lpstr>
      <vt:lpstr>Préjudices extrapat temporaires</vt:lpstr>
      <vt:lpstr>Postes patrimoniaux permanents</vt:lpstr>
      <vt:lpstr>Postes extrapat permanents</vt:lpstr>
      <vt:lpstr>Victimes indirectes si décès</vt:lpstr>
      <vt:lpstr>Victimes indirectes si survie</vt:lpstr>
      <vt:lpstr>Tableau AIPP</vt:lpstr>
      <vt:lpstr>Indices d'actualisation</vt:lpstr>
      <vt:lpstr>Mortalité 2020-2022</vt:lpstr>
      <vt:lpstr>Mortalité 2023-2025</vt:lpstr>
      <vt:lpstr>Femme stationnaire 2025</vt:lpstr>
      <vt:lpstr>Homme stationnaire 2025</vt:lpstr>
      <vt:lpstr>I Stationnaire 2025</vt:lpstr>
      <vt:lpstr>Femme prospectif 2025</vt:lpstr>
      <vt:lpstr>Homme prospectif 2025</vt:lpstr>
      <vt:lpstr>I prospectif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 Quezel-Ambrunaz</dc:creator>
  <cp:lastModifiedBy>Christophe Quezel-Ambrunaz</cp:lastModifiedBy>
  <dcterms:created xsi:type="dcterms:W3CDTF">2025-03-29T17:04:44Z</dcterms:created>
  <dcterms:modified xsi:type="dcterms:W3CDTF">2026-02-09T17:24:51Z</dcterms:modified>
</cp:coreProperties>
</file>